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5865" windowHeight="8640" tabRatio="466" activeTab="3"/>
  </bookViews>
  <sheets>
    <sheet name="AllPlayers" sheetId="1" r:id="rId1"/>
    <sheet name="TourPlayers" sheetId="2" r:id="rId2"/>
    <sheet name="Games1" sheetId="3" r:id="rId3"/>
    <sheet name="Results" sheetId="4" r:id="rId4"/>
    <sheet name="Draw" sheetId="5" r:id="rId5"/>
    <sheet name="base" sheetId="6" r:id="rId6"/>
  </sheets>
  <definedNames>
    <definedName name="_xlfn.IFERROR" hidden="1">#NAME?</definedName>
    <definedName name="_xlfn.SUMIFS" hidden="1">#NAME?</definedName>
    <definedName name="all">'AllPlayers'!$A$2:$C$100</definedName>
    <definedName name="base">'base'!$C:$G</definedName>
    <definedName name="DATA" localSheetId="3">'Results'!$A$2:$Z$26</definedName>
    <definedName name="Draw">'Draw'!$C$1:$F$40</definedName>
    <definedName name="game_code">'base'!$J:$J</definedName>
    <definedName name="game_id">'base'!$A:$A</definedName>
    <definedName name="game_list">'Games1'!$B$3:$E$42</definedName>
    <definedName name="game_results">'base'!$D:$G</definedName>
    <definedName name="group_players">'Results'!$A$3:$B$52</definedName>
    <definedName name="group_results">'Games1'!$F$3:$I$42</definedName>
    <definedName name="limits">'AllPlayers'!$F$1:$I$7</definedName>
    <definedName name="list">'TourPlayers'!$A$1:$B$120</definedName>
    <definedName name="opponents_points_sum">'base'!$G$2:$G$161</definedName>
    <definedName name="opponents_sum">'base'!$F$2:$F$161</definedName>
    <definedName name="place">'base'!$E$2:$E$161</definedName>
    <definedName name="player_count">'TourPlayers'!$D$2</definedName>
    <definedName name="player_in_game">'base'!$C$2:$C$161</definedName>
    <definedName name="_xlnm.Print_Area" localSheetId="3">'Results'!$A$1:$W$50</definedName>
    <definedName name="results_table">'Results'!$A$2:$AA$52</definedName>
  </definedNames>
  <calcPr fullCalcOnLoad="1"/>
</workbook>
</file>

<file path=xl/sharedStrings.xml><?xml version="1.0" encoding="utf-8"?>
<sst xmlns="http://schemas.openxmlformats.org/spreadsheetml/2006/main" count="104" uniqueCount="83">
  <si>
    <t>п/н</t>
  </si>
  <si>
    <t>имя игрока</t>
  </si>
  <si>
    <t>место</t>
  </si>
  <si>
    <t>баллы</t>
  </si>
  <si>
    <t>I</t>
  </si>
  <si>
    <t>очки</t>
  </si>
  <si>
    <t>б/м</t>
  </si>
  <si>
    <t>II</t>
  </si>
  <si>
    <t>III</t>
  </si>
  <si>
    <t>всего</t>
  </si>
  <si>
    <t>н/мм</t>
  </si>
  <si>
    <t>н/им</t>
  </si>
  <si>
    <t>сумма</t>
  </si>
  <si>
    <t>base</t>
  </si>
  <si>
    <t>сум/c</t>
  </si>
  <si>
    <t>игроков</t>
  </si>
  <si>
    <t>Александрова Светлана</t>
  </si>
  <si>
    <t>Арещенко Павел</t>
  </si>
  <si>
    <t>Барский Тимур</t>
  </si>
  <si>
    <t>Блюмштейн Даня</t>
  </si>
  <si>
    <t>Ваксман Александр</t>
  </si>
  <si>
    <t>Винокур Владимир</t>
  </si>
  <si>
    <t>Волкова Алиса</t>
  </si>
  <si>
    <t>Гельфанд Леонид</t>
  </si>
  <si>
    <t>Геминтерн Александр</t>
  </si>
  <si>
    <t>Говердовский Владислав</t>
  </si>
  <si>
    <t>Гордовер Максим</t>
  </si>
  <si>
    <t>Дубровнер Виталий</t>
  </si>
  <si>
    <t>Журавлёв Василий</t>
  </si>
  <si>
    <t>Зильберштейн Михаил</t>
  </si>
  <si>
    <t>Иоффе Лидия</t>
  </si>
  <si>
    <t>Капулянский Петр</t>
  </si>
  <si>
    <t>Кацав Элинор</t>
  </si>
  <si>
    <t>Клейман Мики</t>
  </si>
  <si>
    <t>Козакевич Игорь</t>
  </si>
  <si>
    <t>Козьмин Юрий</t>
  </si>
  <si>
    <t>Корогодский Юрий</t>
  </si>
  <si>
    <t>Левин Евгений</t>
  </si>
  <si>
    <t>Литовская Мила</t>
  </si>
  <si>
    <t>Литовский Михаил</t>
  </si>
  <si>
    <t>Манусов Евгений</t>
  </si>
  <si>
    <t>Маркович Виктор</t>
  </si>
  <si>
    <t>Мелехсон Вика</t>
  </si>
  <si>
    <t>Моргуновский Дмитрий</t>
  </si>
  <si>
    <t>Нахшин Вольф</t>
  </si>
  <si>
    <t>Ольштейн Юлия</t>
  </si>
  <si>
    <t>Платонов Хаим</t>
  </si>
  <si>
    <t>Померанец Юлия</t>
  </si>
  <si>
    <t>Пороскун Георгий</t>
  </si>
  <si>
    <t>Рейн Леонид</t>
  </si>
  <si>
    <t>Садов Владимир</t>
  </si>
  <si>
    <t>Синицкий Джон</t>
  </si>
  <si>
    <t>Слоущ Дмитрий</t>
  </si>
  <si>
    <t>Спивак Лев</t>
  </si>
  <si>
    <t>Тальянский Илья</t>
  </si>
  <si>
    <t>Тепер Юрий</t>
  </si>
  <si>
    <t>Хоптяр Юрий</t>
  </si>
  <si>
    <t>Черный Евгений</t>
  </si>
  <si>
    <t>Шибер Гарик</t>
  </si>
  <si>
    <t>Шмулевич Лев</t>
  </si>
  <si>
    <t>играет</t>
  </si>
  <si>
    <t>рейтинг</t>
  </si>
  <si>
    <t>рейтинг 2</t>
  </si>
  <si>
    <t>сум/ос</t>
  </si>
  <si>
    <t>тур</t>
  </si>
  <si>
    <t>IV</t>
  </si>
  <si>
    <t>V</t>
  </si>
  <si>
    <t>VI</t>
  </si>
  <si>
    <t>цель</t>
  </si>
  <si>
    <t>отсечка</t>
  </si>
  <si>
    <t>Кижло Ольга</t>
  </si>
  <si>
    <t>Шмулевич Евгения</t>
  </si>
  <si>
    <t>Ефимов Вадим</t>
  </si>
  <si>
    <t>Берлин Марк</t>
  </si>
  <si>
    <t>Тремпольский Эдик</t>
  </si>
  <si>
    <t>Ешурин Семен</t>
  </si>
  <si>
    <t>Исраэлит Валентин</t>
  </si>
  <si>
    <t>Мурашковский Алексей</t>
  </si>
  <si>
    <t>Сигалов Вадим</t>
  </si>
  <si>
    <t>Пуринсон Алексей</t>
  </si>
  <si>
    <t>Толесников Александр</t>
  </si>
  <si>
    <t>Громов Сергей</t>
  </si>
  <si>
    <t>Маргулис Даниил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</si>
</sst>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* #,##0;* \-#,##0;_ * &quot;-&quot;_ ;_ @_ "/>
    <numFmt numFmtId="173" formatCode="0.#"/>
    <numFmt numFmtId="174" formatCode="#.#"/>
    <numFmt numFmtId="175" formatCode="0.0E+00"/>
    <numFmt numFmtId="176" formatCode="0.0"/>
    <numFmt numFmtId="177" formatCode="[$-409]dddd\,\ mmmm\ dd\,\ yyyy"/>
    <numFmt numFmtId="178" formatCode="[$-409]h:mm:ss\ AM/PM"/>
    <numFmt numFmtId="179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List"/>
      <family val="0"/>
    </font>
    <font>
      <sz val="9"/>
      <color indexed="8"/>
      <name val="Lis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55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Fill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6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9" fillId="0" borderId="29" xfId="0" applyNumberFormat="1" applyFont="1" applyFill="1" applyBorder="1" applyAlignment="1">
      <alignment wrapText="1"/>
    </xf>
    <xf numFmtId="1" fontId="8" fillId="0" borderId="28" xfId="0" applyNumberFormat="1" applyFont="1" applyFill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6" borderId="32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34" xfId="0" applyFill="1" applyBorder="1" applyAlignment="1" applyProtection="1">
      <alignment/>
      <protection locked="0"/>
    </xf>
    <xf numFmtId="0" fontId="9" fillId="6" borderId="17" xfId="0" applyFont="1" applyFill="1" applyBorder="1" applyAlignment="1" applyProtection="1">
      <alignment wrapText="1"/>
      <protection locked="0"/>
    </xf>
    <xf numFmtId="0" fontId="9" fillId="6" borderId="13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35" xfId="0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top" wrapText="1"/>
    </xf>
    <xf numFmtId="0" fontId="0" fillId="0" borderId="36" xfId="55" applyBorder="1">
      <alignment/>
      <protection/>
    </xf>
    <xf numFmtId="0" fontId="0" fillId="0" borderId="37" xfId="55" applyBorder="1">
      <alignment/>
      <protection/>
    </xf>
    <xf numFmtId="172" fontId="0" fillId="0" borderId="38" xfId="0" applyNumberFormat="1" applyBorder="1" applyAlignment="1">
      <alignment/>
    </xf>
    <xf numFmtId="0" fontId="6" fillId="0" borderId="39" xfId="0" applyFont="1" applyBorder="1" applyAlignment="1">
      <alignment wrapText="1"/>
    </xf>
    <xf numFmtId="172" fontId="0" fillId="0" borderId="40" xfId="0" applyNumberForma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 quotePrefix="1">
      <alignment/>
    </xf>
    <xf numFmtId="0" fontId="0" fillId="0" borderId="31" xfId="0" applyFill="1" applyBorder="1" applyAlignment="1">
      <alignment/>
    </xf>
    <xf numFmtId="0" fontId="0" fillId="6" borderId="50" xfId="0" applyFill="1" applyBorder="1" applyAlignment="1" applyProtection="1">
      <alignment/>
      <protection locked="0"/>
    </xf>
    <xf numFmtId="0" fontId="0" fillId="6" borderId="51" xfId="0" applyFill="1" applyBorder="1" applyAlignment="1" applyProtection="1">
      <alignment/>
      <protection locked="0"/>
    </xf>
    <xf numFmtId="0" fontId="0" fillId="6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3</xdr:row>
      <xdr:rowOff>133350</xdr:rowOff>
    </xdr:from>
    <xdr:to>
      <xdr:col>11</xdr:col>
      <xdr:colOff>152400</xdr:colOff>
      <xdr:row>5</xdr:row>
      <xdr:rowOff>76200</xdr:rowOff>
    </xdr:to>
    <xdr:pic>
      <xdr:nvPicPr>
        <xdr:cNvPr id="1" name="Draw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477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57150</xdr:rowOff>
    </xdr:from>
    <xdr:to>
      <xdr:col>2</xdr:col>
      <xdr:colOff>1295400</xdr:colOff>
      <xdr:row>1</xdr:row>
      <xdr:rowOff>133350</xdr:rowOff>
    </xdr:to>
    <xdr:pic>
      <xdr:nvPicPr>
        <xdr:cNvPr id="1" name="Test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71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00"/>
  <sheetViews>
    <sheetView zoomScalePageLayoutView="0" workbookViewId="0" topLeftCell="A22">
      <selection activeCell="E37" sqref="E37"/>
    </sheetView>
  </sheetViews>
  <sheetFormatPr defaultColWidth="9.140625" defaultRowHeight="12.75"/>
  <cols>
    <col min="1" max="1" width="7.7109375" style="0" bestFit="1" customWidth="1"/>
    <col min="2" max="2" width="22.140625" style="0" bestFit="1" customWidth="1"/>
  </cols>
  <sheetData>
    <row r="1" spans="1:9" ht="14.25" thickBot="1" thickTop="1">
      <c r="A1" s="51" t="s">
        <v>0</v>
      </c>
      <c r="B1" s="52" t="s">
        <v>1</v>
      </c>
      <c r="C1" s="53" t="s">
        <v>60</v>
      </c>
      <c r="F1" s="49" t="s">
        <v>64</v>
      </c>
      <c r="G1" s="81" t="s">
        <v>15</v>
      </c>
      <c r="H1" s="82" t="s">
        <v>68</v>
      </c>
      <c r="I1" s="83" t="s">
        <v>69</v>
      </c>
    </row>
    <row r="2" spans="1:9" ht="13.5" thickTop="1">
      <c r="A2" s="50">
        <f>IF(ISBLANK($C2),"",COUNTA($C$2:$C2))</f>
      </c>
      <c r="B2" s="59" t="s">
        <v>16</v>
      </c>
      <c r="C2" s="54"/>
      <c r="D2" s="87"/>
      <c r="F2" s="84">
        <v>1</v>
      </c>
      <c r="G2" s="85">
        <v>100</v>
      </c>
      <c r="H2" s="85">
        <v>0</v>
      </c>
      <c r="I2" s="86">
        <v>1</v>
      </c>
    </row>
    <row r="3" spans="1:9" ht="12.75">
      <c r="A3" s="46">
        <f>IF(ISBLANK($C3),"",COUNTA($C$2:$C3))</f>
      </c>
      <c r="B3" s="60" t="s">
        <v>17</v>
      </c>
      <c r="C3" s="56"/>
      <c r="D3" s="87"/>
      <c r="F3" s="55">
        <v>2</v>
      </c>
      <c r="G3" s="61">
        <v>100</v>
      </c>
      <c r="H3" s="61">
        <v>50</v>
      </c>
      <c r="I3" s="56">
        <v>100</v>
      </c>
    </row>
    <row r="4" spans="1:9" ht="12.75">
      <c r="A4" s="46">
        <f>IF(ISBLANK($C4),"",COUNTA($C$2:$C4))</f>
        <v>1</v>
      </c>
      <c r="B4" s="60" t="s">
        <v>18</v>
      </c>
      <c r="C4" s="56">
        <v>1</v>
      </c>
      <c r="D4" s="87">
        <v>1</v>
      </c>
      <c r="F4" s="55">
        <v>3</v>
      </c>
      <c r="G4" s="61">
        <v>16</v>
      </c>
      <c r="H4" s="61">
        <v>50</v>
      </c>
      <c r="I4" s="56">
        <v>999</v>
      </c>
    </row>
    <row r="5" spans="1:9" ht="12.75">
      <c r="A5" s="46">
        <f>IF(ISBLANK($C5),"",COUNTA($C$2:$C5))</f>
      </c>
      <c r="B5" s="61" t="s">
        <v>73</v>
      </c>
      <c r="C5" s="56"/>
      <c r="D5" s="87"/>
      <c r="F5" s="55">
        <v>4</v>
      </c>
      <c r="G5" s="61">
        <v>16</v>
      </c>
      <c r="H5" s="61">
        <v>50</v>
      </c>
      <c r="I5" s="56">
        <v>9999</v>
      </c>
    </row>
    <row r="6" spans="1:9" ht="12.75">
      <c r="A6" s="46">
        <f>IF(ISBLANK($C6),"",COUNTA($C$2:$C6))</f>
      </c>
      <c r="B6" s="60" t="s">
        <v>19</v>
      </c>
      <c r="C6" s="56"/>
      <c r="D6" s="87"/>
      <c r="F6" s="55">
        <v>5</v>
      </c>
      <c r="G6" s="61">
        <v>8</v>
      </c>
      <c r="H6" s="61">
        <v>0</v>
      </c>
      <c r="I6" s="56">
        <v>9999</v>
      </c>
    </row>
    <row r="7" spans="1:9" ht="13.5" thickBot="1">
      <c r="A7" s="46">
        <f>IF(ISBLANK($C7),"",COUNTA($C$2:$C7))</f>
      </c>
      <c r="B7" s="60" t="s">
        <v>20</v>
      </c>
      <c r="C7" s="56"/>
      <c r="D7" s="87"/>
      <c r="F7" s="57">
        <v>6</v>
      </c>
      <c r="G7" s="62">
        <v>4</v>
      </c>
      <c r="H7" s="62">
        <v>0</v>
      </c>
      <c r="I7" s="58">
        <v>100000</v>
      </c>
    </row>
    <row r="8" spans="1:4" ht="13.5" thickTop="1">
      <c r="A8" s="46">
        <f>IF(ISBLANK($C8),"",COUNTA($C$2:$C8))</f>
      </c>
      <c r="B8" s="60" t="s">
        <v>21</v>
      </c>
      <c r="C8" s="56"/>
      <c r="D8" s="87"/>
    </row>
    <row r="9" spans="1:4" ht="12.75">
      <c r="A9" s="46">
        <f>IF(ISBLANK($C9),"",COUNTA($C$2:$C9))</f>
      </c>
      <c r="B9" s="60" t="s">
        <v>22</v>
      </c>
      <c r="C9" s="56"/>
      <c r="D9" s="87"/>
    </row>
    <row r="10" spans="1:4" ht="12.75">
      <c r="A10" s="46">
        <f>IF(ISBLANK($C10),"",COUNTA($C$2:$C10))</f>
        <v>2</v>
      </c>
      <c r="B10" s="60" t="s">
        <v>23</v>
      </c>
      <c r="C10" s="56">
        <v>1</v>
      </c>
      <c r="D10" s="87"/>
    </row>
    <row r="11" spans="1:4" ht="12.75">
      <c r="A11" s="46">
        <f>IF(ISBLANK($C11),"",COUNTA($C$2:$C11))</f>
        <v>3</v>
      </c>
      <c r="B11" s="60" t="s">
        <v>24</v>
      </c>
      <c r="C11" s="56">
        <v>1</v>
      </c>
      <c r="D11" s="87">
        <v>1</v>
      </c>
    </row>
    <row r="12" spans="1:4" ht="12.75">
      <c r="A12" s="46">
        <f>IF(ISBLANK($C12),"",COUNTA($C$2:$C12))</f>
        <v>4</v>
      </c>
      <c r="B12" s="60" t="s">
        <v>25</v>
      </c>
      <c r="C12" s="56">
        <v>1</v>
      </c>
      <c r="D12" s="87">
        <v>1</v>
      </c>
    </row>
    <row r="13" spans="1:4" ht="12.75">
      <c r="A13" s="46">
        <f>IF(ISBLANK($C13),"",COUNTA($C$2:$C13))</f>
        <v>5</v>
      </c>
      <c r="B13" s="60" t="s">
        <v>26</v>
      </c>
      <c r="C13" s="56">
        <v>1</v>
      </c>
      <c r="D13" s="87">
        <v>1</v>
      </c>
    </row>
    <row r="14" spans="1:4" ht="12.75">
      <c r="A14" s="46">
        <f>IF(ISBLANK($C14),"",COUNTA($C$2:$C14))</f>
        <v>6</v>
      </c>
      <c r="B14" s="61" t="s">
        <v>81</v>
      </c>
      <c r="C14" s="56">
        <v>1</v>
      </c>
      <c r="D14" s="87">
        <v>1</v>
      </c>
    </row>
    <row r="15" spans="1:4" ht="12.75">
      <c r="A15" s="46">
        <f>IF(ISBLANK($C15),"",COUNTA($C$2:$C15))</f>
      </c>
      <c r="B15" s="60" t="s">
        <v>27</v>
      </c>
      <c r="C15" s="56"/>
      <c r="D15" s="87"/>
    </row>
    <row r="16" spans="1:4" ht="12.75">
      <c r="A16" s="46">
        <f>IF(ISBLANK($C16),"",COUNTA($C$2:$C16))</f>
      </c>
      <c r="B16" s="61" t="s">
        <v>72</v>
      </c>
      <c r="C16" s="56"/>
      <c r="D16" s="87"/>
    </row>
    <row r="17" spans="1:4" ht="12.75">
      <c r="A17" s="46">
        <f>IF(ISBLANK($C17),"",COUNTA($C$2:$C17))</f>
      </c>
      <c r="B17" s="61" t="s">
        <v>75</v>
      </c>
      <c r="C17" s="56"/>
      <c r="D17" s="87"/>
    </row>
    <row r="18" spans="1:4" ht="12.75">
      <c r="A18" s="46">
        <f>IF(ISBLANK($C18),"",COUNTA($C$2:$C18))</f>
      </c>
      <c r="B18" s="60" t="s">
        <v>28</v>
      </c>
      <c r="C18" s="56"/>
      <c r="D18" s="87"/>
    </row>
    <row r="19" spans="1:4" ht="12.75">
      <c r="A19" s="46">
        <f>IF(ISBLANK($C19),"",COUNTA($C$2:$C19))</f>
      </c>
      <c r="B19" s="60" t="s">
        <v>29</v>
      </c>
      <c r="C19" s="56"/>
      <c r="D19" s="87"/>
    </row>
    <row r="20" spans="1:4" ht="12.75">
      <c r="A20" s="46">
        <f>IF(ISBLANK($C20),"",COUNTA($C$2:$C20))</f>
        <v>7</v>
      </c>
      <c r="B20" s="60" t="s">
        <v>30</v>
      </c>
      <c r="C20" s="56">
        <v>1</v>
      </c>
      <c r="D20" s="87">
        <v>1</v>
      </c>
    </row>
    <row r="21" spans="1:4" ht="12.75">
      <c r="A21" s="46">
        <f>IF(ISBLANK($C21),"",COUNTA($C$2:$C21))</f>
      </c>
      <c r="B21" s="60" t="s">
        <v>76</v>
      </c>
      <c r="C21" s="56"/>
      <c r="D21" s="87"/>
    </row>
    <row r="22" spans="1:4" ht="12.75">
      <c r="A22" s="46">
        <f>IF(ISBLANK($C22),"",COUNTA($C$2:$C22))</f>
      </c>
      <c r="B22" s="60" t="s">
        <v>31</v>
      </c>
      <c r="C22" s="56"/>
      <c r="D22" s="87"/>
    </row>
    <row r="23" spans="1:4" ht="12.75">
      <c r="A23" s="46">
        <f>IF(ISBLANK($C23),"",COUNTA($C$2:$C23))</f>
      </c>
      <c r="B23" s="60" t="s">
        <v>32</v>
      </c>
      <c r="C23" s="56"/>
      <c r="D23" s="87"/>
    </row>
    <row r="24" spans="1:4" ht="12.75">
      <c r="A24" s="46">
        <f>IF(ISBLANK($C24),"",COUNTA($C$2:$C24))</f>
      </c>
      <c r="B24" s="61" t="s">
        <v>70</v>
      </c>
      <c r="C24" s="56"/>
      <c r="D24" s="87"/>
    </row>
    <row r="25" spans="1:4" ht="12.75">
      <c r="A25" s="46">
        <f>IF(ISBLANK($C25),"",COUNTA($C$2:$C25))</f>
        <v>8</v>
      </c>
      <c r="B25" s="60" t="s">
        <v>33</v>
      </c>
      <c r="C25" s="56">
        <v>1</v>
      </c>
      <c r="D25" s="87">
        <v>1</v>
      </c>
    </row>
    <row r="26" spans="1:4" ht="12.75">
      <c r="A26" s="46">
        <f>IF(ISBLANK($C26),"",COUNTA($C$2:$C26))</f>
      </c>
      <c r="B26" s="60" t="s">
        <v>34</v>
      </c>
      <c r="C26" s="56"/>
      <c r="D26" s="87"/>
    </row>
    <row r="27" spans="1:4" ht="12.75">
      <c r="A27" s="46">
        <f>IF(ISBLANK($C27),"",COUNTA($C$2:$C27))</f>
        <v>9</v>
      </c>
      <c r="B27" s="60" t="s">
        <v>35</v>
      </c>
      <c r="C27" s="56">
        <v>1</v>
      </c>
      <c r="D27" s="87">
        <v>1</v>
      </c>
    </row>
    <row r="28" spans="1:4" ht="12.75">
      <c r="A28" s="46">
        <f>IF(ISBLANK($C28),"",COUNTA($C$2:$C28))</f>
      </c>
      <c r="B28" s="60" t="s">
        <v>36</v>
      </c>
      <c r="C28" s="56"/>
      <c r="D28" s="87"/>
    </row>
    <row r="29" spans="1:4" ht="12.75">
      <c r="A29" s="46">
        <f>IF(ISBLANK($C29),"",COUNTA($C$2:$C29))</f>
      </c>
      <c r="B29" s="60" t="s">
        <v>37</v>
      </c>
      <c r="C29" s="56"/>
      <c r="D29" s="87"/>
    </row>
    <row r="30" spans="1:4" ht="12.75">
      <c r="A30" s="46">
        <f>IF(ISBLANK($C30),"",COUNTA($C$2:$C30))</f>
      </c>
      <c r="B30" s="60" t="s">
        <v>38</v>
      </c>
      <c r="C30" s="56"/>
      <c r="D30" s="87"/>
    </row>
    <row r="31" spans="1:4" ht="12.75">
      <c r="A31" s="46">
        <f>IF(ISBLANK($C31),"",COUNTA($C$2:$C31))</f>
        <v>10</v>
      </c>
      <c r="B31" s="60" t="s">
        <v>39</v>
      </c>
      <c r="C31" s="56">
        <v>1</v>
      </c>
      <c r="D31" s="87">
        <v>1</v>
      </c>
    </row>
    <row r="32" spans="1:4" ht="12.75">
      <c r="A32" s="46">
        <f>IF(ISBLANK($C32),"",COUNTA($C$2:$C32))</f>
        <v>11</v>
      </c>
      <c r="B32" s="60" t="s">
        <v>40</v>
      </c>
      <c r="C32" s="56">
        <v>1</v>
      </c>
      <c r="D32" s="87">
        <v>1</v>
      </c>
    </row>
    <row r="33" spans="1:4" ht="12.75">
      <c r="A33" s="46">
        <f>IF(ISBLANK($C33),"",COUNTA($C$2:$C33))</f>
        <v>12</v>
      </c>
      <c r="B33" s="61" t="s">
        <v>82</v>
      </c>
      <c r="C33" s="56">
        <v>1</v>
      </c>
      <c r="D33" s="87">
        <v>1</v>
      </c>
    </row>
    <row r="34" spans="1:4" ht="12.75">
      <c r="A34" s="46">
        <f>IF(ISBLANK($C34),"",COUNTA($C$2:$C34))</f>
        <v>13</v>
      </c>
      <c r="B34" s="60" t="s">
        <v>41</v>
      </c>
      <c r="C34" s="56">
        <v>1</v>
      </c>
      <c r="D34" s="87">
        <v>1</v>
      </c>
    </row>
    <row r="35" spans="1:4" ht="12.75">
      <c r="A35" s="46">
        <f>IF(ISBLANK($C35),"",COUNTA($C$2:$C35))</f>
      </c>
      <c r="B35" s="60" t="s">
        <v>42</v>
      </c>
      <c r="C35" s="56"/>
      <c r="D35" s="87"/>
    </row>
    <row r="36" spans="1:4" ht="12.75">
      <c r="A36" s="46">
        <f>IF(ISBLANK($C36),"",COUNTA($C$2:$C36))</f>
      </c>
      <c r="B36" s="60" t="s">
        <v>43</v>
      </c>
      <c r="C36" s="56"/>
      <c r="D36" s="87"/>
    </row>
    <row r="37" spans="1:4" ht="12.75">
      <c r="A37" s="46">
        <f>IF(ISBLANK($C37),"",COUNTA($C$2:$C37))</f>
        <v>14</v>
      </c>
      <c r="B37" s="61" t="s">
        <v>77</v>
      </c>
      <c r="C37" s="56">
        <v>1</v>
      </c>
      <c r="D37" s="87"/>
    </row>
    <row r="38" spans="1:4" ht="12.75">
      <c r="A38" s="46">
        <f>IF(ISBLANK($C38),"",COUNTA($C$2:$C38))</f>
        <v>15</v>
      </c>
      <c r="B38" s="60" t="s">
        <v>44</v>
      </c>
      <c r="C38" s="56">
        <v>1</v>
      </c>
      <c r="D38" s="87">
        <v>1</v>
      </c>
    </row>
    <row r="39" spans="1:4" ht="12.75">
      <c r="A39" s="46">
        <f>IF(ISBLANK($C39),"",COUNTA($C$2:$C39))</f>
      </c>
      <c r="B39" s="60" t="s">
        <v>45</v>
      </c>
      <c r="C39" s="56"/>
      <c r="D39" s="87"/>
    </row>
    <row r="40" spans="1:4" ht="12.75">
      <c r="A40" s="46">
        <f>IF(ISBLANK($C40),"",COUNTA($C$2:$C40))</f>
      </c>
      <c r="B40" s="60" t="s">
        <v>46</v>
      </c>
      <c r="C40" s="56"/>
      <c r="D40" s="87"/>
    </row>
    <row r="41" spans="1:4" ht="12.75">
      <c r="A41" s="46">
        <f>IF(ISBLANK($C41),"",COUNTA($C$2:$C41))</f>
        <v>16</v>
      </c>
      <c r="B41" s="60" t="s">
        <v>47</v>
      </c>
      <c r="C41" s="56">
        <v>1</v>
      </c>
      <c r="D41" s="87">
        <v>1</v>
      </c>
    </row>
    <row r="42" spans="1:4" ht="12.75">
      <c r="A42" s="46">
        <f>IF(ISBLANK($C42),"",COUNTA($C$2:$C42))</f>
      </c>
      <c r="B42" s="60" t="s">
        <v>48</v>
      </c>
      <c r="C42" s="56"/>
      <c r="D42" s="87"/>
    </row>
    <row r="43" spans="1:4" ht="12.75">
      <c r="A43" s="46">
        <f>IF(ISBLANK($C43),"",COUNTA($C$2:$C43))</f>
      </c>
      <c r="B43" s="61" t="s">
        <v>79</v>
      </c>
      <c r="C43" s="56"/>
      <c r="D43" s="87"/>
    </row>
    <row r="44" spans="1:4" ht="12.75">
      <c r="A44" s="46">
        <f>IF(ISBLANK($C44),"",COUNTA($C$2:$C44))</f>
      </c>
      <c r="B44" s="60" t="s">
        <v>49</v>
      </c>
      <c r="C44" s="56"/>
      <c r="D44" s="87"/>
    </row>
    <row r="45" spans="1:4" ht="12.75">
      <c r="A45" s="46">
        <f>IF(ISBLANK($C45),"",COUNTA($C$2:$C45))</f>
        <v>17</v>
      </c>
      <c r="B45" s="60" t="s">
        <v>50</v>
      </c>
      <c r="C45" s="56">
        <v>1</v>
      </c>
      <c r="D45" s="87">
        <v>1</v>
      </c>
    </row>
    <row r="46" spans="1:4" ht="12.75">
      <c r="A46" s="46">
        <f>IF(ISBLANK($C46),"",COUNTA($C$2:$C46))</f>
      </c>
      <c r="B46" s="61" t="s">
        <v>78</v>
      </c>
      <c r="C46" s="56"/>
      <c r="D46" s="87"/>
    </row>
    <row r="47" spans="1:4" ht="12.75">
      <c r="A47" s="46">
        <f>IF(ISBLANK($C47),"",COUNTA($C$2:$C47))</f>
        <v>18</v>
      </c>
      <c r="B47" s="60" t="s">
        <v>51</v>
      </c>
      <c r="C47" s="56">
        <v>1</v>
      </c>
      <c r="D47" s="87">
        <v>1</v>
      </c>
    </row>
    <row r="48" spans="1:4" ht="12.75">
      <c r="A48" s="46">
        <f>IF(ISBLANK($C48),"",COUNTA($C$2:$C48))</f>
        <v>19</v>
      </c>
      <c r="B48" s="60" t="s">
        <v>52</v>
      </c>
      <c r="C48" s="56">
        <v>1</v>
      </c>
      <c r="D48" s="87">
        <v>1</v>
      </c>
    </row>
    <row r="49" spans="1:4" ht="12.75">
      <c r="A49" s="46">
        <f>IF(ISBLANK($C49),"",COUNTA($C$2:$C49))</f>
        <v>20</v>
      </c>
      <c r="B49" s="60" t="s">
        <v>53</v>
      </c>
      <c r="C49" s="56">
        <v>1</v>
      </c>
      <c r="D49" s="87">
        <v>1</v>
      </c>
    </row>
    <row r="50" spans="1:4" ht="12.75">
      <c r="A50" s="46">
        <f>IF(ISBLANK($C50),"",COUNTA($C$2:$C50))</f>
        <v>21</v>
      </c>
      <c r="B50" s="60" t="s">
        <v>54</v>
      </c>
      <c r="C50" s="56">
        <v>1</v>
      </c>
      <c r="D50" s="87">
        <v>1</v>
      </c>
    </row>
    <row r="51" spans="1:4" ht="12.75">
      <c r="A51" s="46">
        <f>IF(ISBLANK($C51),"",COUNTA($C$2:$C51))</f>
      </c>
      <c r="B51" s="60" t="s">
        <v>55</v>
      </c>
      <c r="C51" s="56"/>
      <c r="D51" s="87"/>
    </row>
    <row r="52" spans="1:4" ht="12.75">
      <c r="A52" s="46">
        <f>IF(ISBLANK($C52),"",COUNTA($C$2:$C52))</f>
      </c>
      <c r="B52" s="61" t="s">
        <v>80</v>
      </c>
      <c r="C52" s="56"/>
      <c r="D52" s="87"/>
    </row>
    <row r="53" spans="1:4" ht="12.75">
      <c r="A53" s="46">
        <f>IF(ISBLANK($C53),"",COUNTA($C$2:$C53))</f>
      </c>
      <c r="B53" s="61" t="s">
        <v>74</v>
      </c>
      <c r="C53" s="56"/>
      <c r="D53" s="87"/>
    </row>
    <row r="54" spans="1:4" ht="12.75">
      <c r="A54" s="46">
        <f>IF(ISBLANK($C54),"",COUNTA($C$2:$C54))</f>
      </c>
      <c r="B54" s="60" t="s">
        <v>56</v>
      </c>
      <c r="C54" s="56"/>
      <c r="D54" s="87"/>
    </row>
    <row r="55" spans="1:4" ht="12.75">
      <c r="A55" s="46">
        <f>IF(ISBLANK($C55),"",COUNTA($C$2:$C55))</f>
        <v>22</v>
      </c>
      <c r="B55" s="60" t="s">
        <v>57</v>
      </c>
      <c r="C55" s="56">
        <v>1</v>
      </c>
      <c r="D55" s="91">
        <v>1</v>
      </c>
    </row>
    <row r="56" spans="1:4" ht="12.75">
      <c r="A56" s="46">
        <f>IF(ISBLANK($C56),"",COUNTA($C$2:$C56))</f>
        <v>23</v>
      </c>
      <c r="B56" s="60" t="s">
        <v>58</v>
      </c>
      <c r="C56" s="56">
        <v>1</v>
      </c>
      <c r="D56" s="91">
        <v>1</v>
      </c>
    </row>
    <row r="57" spans="1:4" ht="12.75">
      <c r="A57" s="46">
        <f>IF(ISBLANK($C57),"",COUNTA($C$2:$C57))</f>
      </c>
      <c r="B57" s="60" t="s">
        <v>71</v>
      </c>
      <c r="C57" s="56"/>
      <c r="D57" s="91"/>
    </row>
    <row r="58" spans="1:4" ht="12.75">
      <c r="A58" s="46">
        <f>IF(ISBLANK($C58),"",COUNTA($C$2:$C58))</f>
        <v>24</v>
      </c>
      <c r="B58" s="60" t="s">
        <v>59</v>
      </c>
      <c r="C58" s="56">
        <v>1</v>
      </c>
      <c r="D58" s="91">
        <v>1</v>
      </c>
    </row>
    <row r="59" spans="1:4" ht="12.75">
      <c r="A59" s="46">
        <f>IF(ISBLANK($C59),"",COUNTA($C$2:$C59))</f>
      </c>
      <c r="B59" s="61"/>
      <c r="C59" s="56"/>
      <c r="D59" s="91"/>
    </row>
    <row r="60" spans="1:4" ht="12.75">
      <c r="A60" s="46">
        <f>IF(ISBLANK($C60),"",COUNTA($C$2:$C60))</f>
      </c>
      <c r="B60" s="61"/>
      <c r="C60" s="56"/>
      <c r="D60" s="91"/>
    </row>
    <row r="61" spans="1:4" ht="12.75">
      <c r="A61" s="46">
        <f>IF(ISBLANK($C61),"",COUNTA($C$2:$C61))</f>
      </c>
      <c r="B61" s="61"/>
      <c r="C61" s="56"/>
      <c r="D61" s="91"/>
    </row>
    <row r="62" spans="1:4" ht="12.75">
      <c r="A62" s="46">
        <f>IF(ISBLANK($C62),"",COUNTA($C$2:$C62))</f>
      </c>
      <c r="B62" s="61"/>
      <c r="C62" s="56"/>
      <c r="D62" s="91"/>
    </row>
    <row r="63" spans="1:4" ht="12.75">
      <c r="A63" s="46">
        <f>IF(ISBLANK($C63),"",COUNTA($C$2:$C63))</f>
      </c>
      <c r="B63" s="61"/>
      <c r="C63" s="56"/>
      <c r="D63" s="91"/>
    </row>
    <row r="64" spans="1:4" ht="12.75">
      <c r="A64" s="46">
        <f>IF(ISBLANK($C64),"",COUNTA($C$2:$C64))</f>
      </c>
      <c r="B64" s="61"/>
      <c r="C64" s="56"/>
      <c r="D64" s="91"/>
    </row>
    <row r="65" spans="1:4" ht="12.75">
      <c r="A65" s="46">
        <f>IF(ISBLANK($C65),"",COUNTA($C$2:$C65))</f>
      </c>
      <c r="B65" s="61"/>
      <c r="C65" s="56"/>
      <c r="D65" s="91"/>
    </row>
    <row r="66" spans="1:4" ht="12.75">
      <c r="A66" s="46">
        <f>IF(ISBLANK($C66),"",COUNTA($C$2:$C66))</f>
      </c>
      <c r="B66" s="61"/>
      <c r="C66" s="56"/>
      <c r="D66" s="91"/>
    </row>
    <row r="67" spans="1:4" ht="12.75">
      <c r="A67" s="46">
        <f>IF(ISBLANK($C67),"",COUNTA($C$2:$C67))</f>
      </c>
      <c r="B67" s="61"/>
      <c r="C67" s="56"/>
      <c r="D67" s="91"/>
    </row>
    <row r="68" spans="1:4" ht="12.75">
      <c r="A68" s="46">
        <f>IF(ISBLANK($C68),"",COUNTA($C$2:$C68))</f>
      </c>
      <c r="B68" s="61"/>
      <c r="C68" s="56"/>
      <c r="D68" s="91"/>
    </row>
    <row r="69" spans="1:4" ht="12.75">
      <c r="A69" s="46">
        <f>IF(ISBLANK($C69),"",COUNTA($C$2:$C69))</f>
      </c>
      <c r="B69" s="61"/>
      <c r="C69" s="56"/>
      <c r="D69" s="91"/>
    </row>
    <row r="70" spans="1:4" ht="12.75">
      <c r="A70" s="46">
        <f>IF(ISBLANK($C70),"",COUNTA($C$2:$C70))</f>
      </c>
      <c r="B70" s="61"/>
      <c r="C70" s="56"/>
      <c r="D70" s="91"/>
    </row>
    <row r="71" spans="1:4" ht="12.75">
      <c r="A71" s="46">
        <f>IF(ISBLANK($C71),"",COUNTA($C$2:$C71))</f>
      </c>
      <c r="B71" s="61"/>
      <c r="C71" s="56"/>
      <c r="D71" s="91"/>
    </row>
    <row r="72" spans="1:4" ht="12.75">
      <c r="A72" s="46">
        <f>IF(ISBLANK($C72),"",COUNTA($C$2:$C72))</f>
      </c>
      <c r="B72" s="61"/>
      <c r="C72" s="56"/>
      <c r="D72" s="91"/>
    </row>
    <row r="73" spans="1:4" ht="12.75">
      <c r="A73" s="46">
        <f>IF(ISBLANK($C73),"",COUNTA($C$2:$C73))</f>
      </c>
      <c r="B73" s="61"/>
      <c r="C73" s="56"/>
      <c r="D73" s="91"/>
    </row>
    <row r="74" spans="1:4" ht="12.75">
      <c r="A74" s="46">
        <f>IF(ISBLANK($C74),"",COUNTA($C$2:$C74))</f>
      </c>
      <c r="B74" s="61"/>
      <c r="C74" s="56"/>
      <c r="D74" s="91"/>
    </row>
    <row r="75" spans="1:4" ht="12.75">
      <c r="A75" s="46">
        <f>IF(ISBLANK($C75),"",COUNTA($C$2:$C75))</f>
      </c>
      <c r="B75" s="61"/>
      <c r="C75" s="56"/>
      <c r="D75" s="91"/>
    </row>
    <row r="76" spans="1:4" ht="12.75">
      <c r="A76" s="46">
        <f>IF(ISBLANK($C76),"",COUNTA($C$2:$C76))</f>
      </c>
      <c r="B76" s="61"/>
      <c r="C76" s="56"/>
      <c r="D76" s="91"/>
    </row>
    <row r="77" spans="1:4" ht="12.75">
      <c r="A77" s="46">
        <f>IF(ISBLANK($C77),"",COUNTA($C$2:$C77))</f>
      </c>
      <c r="B77" s="61"/>
      <c r="C77" s="56"/>
      <c r="D77" s="91"/>
    </row>
    <row r="78" spans="1:4" ht="12.75">
      <c r="A78" s="46">
        <f>IF(ISBLANK($C78),"",COUNTA($C$2:$C78))</f>
      </c>
      <c r="B78" s="61"/>
      <c r="C78" s="56"/>
      <c r="D78" s="91"/>
    </row>
    <row r="79" spans="1:4" ht="12.75">
      <c r="A79" s="46">
        <f>IF(ISBLANK($C79),"",COUNTA($C$2:$C79))</f>
      </c>
      <c r="B79" s="61"/>
      <c r="C79" s="56"/>
      <c r="D79" s="91"/>
    </row>
    <row r="80" spans="1:4" ht="12.75">
      <c r="A80" s="46">
        <f>IF(ISBLANK($C80),"",COUNTA($C$2:$C80))</f>
      </c>
      <c r="B80" s="61"/>
      <c r="C80" s="56"/>
      <c r="D80" s="91"/>
    </row>
    <row r="81" spans="1:4" ht="12.75">
      <c r="A81" s="47"/>
      <c r="B81" s="61"/>
      <c r="C81" s="56"/>
      <c r="D81" s="91"/>
    </row>
    <row r="82" spans="1:4" ht="12.75">
      <c r="A82" s="47"/>
      <c r="B82" s="61"/>
      <c r="C82" s="56"/>
      <c r="D82" s="91"/>
    </row>
    <row r="83" spans="1:4" ht="12.75">
      <c r="A83" s="47"/>
      <c r="B83" s="61"/>
      <c r="C83" s="56"/>
      <c r="D83" s="91"/>
    </row>
    <row r="84" spans="1:4" ht="12.75">
      <c r="A84" s="47"/>
      <c r="B84" s="61"/>
      <c r="C84" s="56"/>
      <c r="D84" s="91"/>
    </row>
    <row r="85" spans="1:4" ht="12.75">
      <c r="A85" s="47"/>
      <c r="B85" s="61"/>
      <c r="C85" s="56"/>
      <c r="D85" s="91"/>
    </row>
    <row r="86" spans="1:4" ht="12.75">
      <c r="A86" s="47"/>
      <c r="B86" s="61"/>
      <c r="C86" s="56"/>
      <c r="D86" s="91"/>
    </row>
    <row r="87" spans="1:4" ht="12.75">
      <c r="A87" s="47"/>
      <c r="B87" s="61"/>
      <c r="C87" s="56"/>
      <c r="D87" s="91"/>
    </row>
    <row r="88" spans="1:4" ht="12.75">
      <c r="A88" s="47"/>
      <c r="B88" s="61"/>
      <c r="C88" s="56"/>
      <c r="D88" s="91"/>
    </row>
    <row r="89" spans="1:4" ht="12.75">
      <c r="A89" s="47"/>
      <c r="B89" s="61"/>
      <c r="C89" s="56"/>
      <c r="D89" s="91"/>
    </row>
    <row r="90" spans="1:4" ht="12.75">
      <c r="A90" s="47"/>
      <c r="B90" s="61"/>
      <c r="C90" s="56"/>
      <c r="D90" s="91"/>
    </row>
    <row r="91" spans="1:4" ht="12.75">
      <c r="A91" s="47"/>
      <c r="B91" s="61"/>
      <c r="C91" s="56"/>
      <c r="D91" s="91"/>
    </row>
    <row r="92" spans="1:4" ht="12.75">
      <c r="A92" s="47"/>
      <c r="B92" s="61"/>
      <c r="C92" s="56"/>
      <c r="D92" s="91"/>
    </row>
    <row r="93" spans="1:4" ht="12.75">
      <c r="A93" s="47"/>
      <c r="B93" s="61"/>
      <c r="C93" s="56"/>
      <c r="D93" s="91"/>
    </row>
    <row r="94" spans="1:4" ht="12.75">
      <c r="A94" s="47"/>
      <c r="B94" s="61"/>
      <c r="C94" s="56"/>
      <c r="D94" s="91"/>
    </row>
    <row r="95" spans="1:4" ht="12.75">
      <c r="A95" s="47"/>
      <c r="B95" s="61"/>
      <c r="C95" s="56"/>
      <c r="D95" s="91"/>
    </row>
    <row r="96" spans="1:4" ht="12.75">
      <c r="A96" s="47"/>
      <c r="B96" s="61"/>
      <c r="C96" s="56"/>
      <c r="D96" s="91"/>
    </row>
    <row r="97" spans="1:4" ht="12.75">
      <c r="A97" s="47"/>
      <c r="B97" s="61"/>
      <c r="C97" s="56"/>
      <c r="D97" s="91"/>
    </row>
    <row r="98" spans="1:4" ht="12.75">
      <c r="A98" s="47"/>
      <c r="B98" s="61"/>
      <c r="C98" s="56"/>
      <c r="D98" s="91"/>
    </row>
    <row r="99" spans="1:4" ht="12.75">
      <c r="A99" s="47"/>
      <c r="B99" s="61"/>
      <c r="C99" s="56"/>
      <c r="D99" s="91"/>
    </row>
    <row r="100" spans="1:4" ht="13.5" thickBot="1">
      <c r="A100" s="48"/>
      <c r="B100" s="62"/>
      <c r="C100" s="58"/>
      <c r="D100" s="91"/>
    </row>
    <row r="10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V9" sqref="V9"/>
    </sheetView>
  </sheetViews>
  <sheetFormatPr defaultColWidth="9.140625" defaultRowHeight="12.75"/>
  <cols>
    <col min="1" max="1" width="3.57421875" style="4" bestFit="1" customWidth="1"/>
    <col min="2" max="2" width="24.28125" style="1" bestFit="1" customWidth="1"/>
    <col min="3" max="3" width="2.8515625" style="1" customWidth="1"/>
    <col min="4" max="4" width="3.7109375" style="1" customWidth="1"/>
    <col min="5" max="6" width="3.28125" style="5" customWidth="1"/>
    <col min="7" max="9" width="2.7109375" style="1" customWidth="1"/>
    <col min="10" max="10" width="3.7109375" style="1" customWidth="1"/>
    <col min="11" max="12" width="3.28125" style="5" customWidth="1"/>
    <col min="13" max="13" width="2.7109375" style="1" customWidth="1"/>
    <col min="14" max="14" width="0.13671875" style="1" customWidth="1"/>
    <col min="15" max="15" width="2.7109375" style="1" customWidth="1"/>
    <col min="16" max="16" width="3.7109375" style="1" customWidth="1"/>
    <col min="17" max="18" width="3.28125" style="5" customWidth="1"/>
    <col min="19" max="21" width="2.7109375" style="1" customWidth="1"/>
    <col min="22" max="22" width="4.28125" style="6" customWidth="1"/>
    <col min="23" max="23" width="5.57421875" style="7" bestFit="1" customWidth="1"/>
    <col min="24" max="24" width="6.421875" style="7" customWidth="1"/>
    <col min="25" max="25" width="6.7109375" style="7" bestFit="1" customWidth="1"/>
    <col min="26" max="26" width="1.57421875" style="1" customWidth="1"/>
    <col min="27" max="27" width="3.57421875" style="1" customWidth="1"/>
    <col min="28" max="16384" width="9.140625" style="1" customWidth="1"/>
  </cols>
  <sheetData>
    <row r="1" spans="1:4" ht="12.75">
      <c r="A1"/>
      <c r="B1" s="63" t="s">
        <v>1</v>
      </c>
      <c r="D1" s="1" t="s">
        <v>15</v>
      </c>
    </row>
    <row r="2" spans="1:4" s="2" customFormat="1" ht="12.75">
      <c r="A2" s="43">
        <v>6</v>
      </c>
      <c r="B2" s="63" t="str">
        <f aca="true" t="shared" si="0" ref="B2:B33">IF(ROW()-1&gt;MAX(all),"",VLOOKUP(ROW()-1,all,2))</f>
        <v>Барский Тимур</v>
      </c>
      <c r="D2" s="2">
        <f>MAX(all)</f>
        <v>24</v>
      </c>
    </row>
    <row r="3" spans="1:2" s="3" customFormat="1" ht="15" customHeight="1">
      <c r="A3" s="44">
        <v>1</v>
      </c>
      <c r="B3" s="63" t="str">
        <f t="shared" si="0"/>
        <v>Гельфанд Леонид</v>
      </c>
    </row>
    <row r="4" spans="1:2" s="2" customFormat="1" ht="13.5" customHeight="1">
      <c r="A4" s="44">
        <v>8</v>
      </c>
      <c r="B4" s="63" t="str">
        <f t="shared" si="0"/>
        <v>Геминтерн Александр</v>
      </c>
    </row>
    <row r="5" spans="1:8" s="3" customFormat="1" ht="15" customHeight="1">
      <c r="A5" s="44">
        <v>3</v>
      </c>
      <c r="B5" s="63" t="str">
        <f t="shared" si="0"/>
        <v>Говердовский Владислав</v>
      </c>
      <c r="H5" s="2"/>
    </row>
    <row r="6" spans="1:4" s="3" customFormat="1" ht="15" customHeight="1">
      <c r="A6" s="44">
        <v>23</v>
      </c>
      <c r="B6" s="63" t="str">
        <f t="shared" si="0"/>
        <v>Гордовер Максим</v>
      </c>
      <c r="D6" s="2"/>
    </row>
    <row r="7" spans="1:2" s="3" customFormat="1" ht="15" customHeight="1">
      <c r="A7" s="44">
        <v>24</v>
      </c>
      <c r="B7" s="63" t="str">
        <f t="shared" si="0"/>
        <v>Громов Сергей</v>
      </c>
    </row>
    <row r="8" spans="1:2" s="3" customFormat="1" ht="15" customHeight="1">
      <c r="A8" s="44">
        <v>9</v>
      </c>
      <c r="B8" s="63" t="str">
        <f t="shared" si="0"/>
        <v>Иоффе Лидия</v>
      </c>
    </row>
    <row r="9" spans="1:2" s="3" customFormat="1" ht="15" customHeight="1">
      <c r="A9" s="44">
        <v>16</v>
      </c>
      <c r="B9" s="63" t="str">
        <f t="shared" si="0"/>
        <v>Клейман Мики</v>
      </c>
    </row>
    <row r="10" spans="1:2" s="3" customFormat="1" ht="15" customHeight="1">
      <c r="A10" s="44">
        <v>11</v>
      </c>
      <c r="B10" s="63" t="str">
        <f t="shared" si="0"/>
        <v>Козьмин Юрий</v>
      </c>
    </row>
    <row r="11" spans="1:2" s="3" customFormat="1" ht="15" customHeight="1">
      <c r="A11" s="44">
        <v>18</v>
      </c>
      <c r="B11" s="63" t="str">
        <f t="shared" si="0"/>
        <v>Литовский Михаил</v>
      </c>
    </row>
    <row r="12" spans="1:2" s="3" customFormat="1" ht="15" customHeight="1">
      <c r="A12" s="44">
        <v>17</v>
      </c>
      <c r="B12" s="63" t="str">
        <f t="shared" si="0"/>
        <v>Манусов Евгений</v>
      </c>
    </row>
    <row r="13" spans="1:2" s="3" customFormat="1" ht="15" customHeight="1">
      <c r="A13" s="44">
        <v>19</v>
      </c>
      <c r="B13" s="63" t="str">
        <f t="shared" si="0"/>
        <v>Маргулис Даниил</v>
      </c>
    </row>
    <row r="14" spans="1:2" s="3" customFormat="1" ht="15" customHeight="1">
      <c r="A14" s="44">
        <v>5</v>
      </c>
      <c r="B14" s="63" t="str">
        <f t="shared" si="0"/>
        <v>Маркович Виктор</v>
      </c>
    </row>
    <row r="15" spans="1:2" s="3" customFormat="1" ht="15" customHeight="1">
      <c r="A15" s="44">
        <v>13</v>
      </c>
      <c r="B15" s="63" t="str">
        <f t="shared" si="0"/>
        <v>Мурашковский Алексей</v>
      </c>
    </row>
    <row r="16" spans="1:2" s="3" customFormat="1" ht="15" customHeight="1">
      <c r="A16" s="44">
        <v>7</v>
      </c>
      <c r="B16" s="63" t="str">
        <f t="shared" si="0"/>
        <v>Нахшин Вольф</v>
      </c>
    </row>
    <row r="17" spans="1:2" s="3" customFormat="1" ht="15" customHeight="1">
      <c r="A17" s="44">
        <v>12</v>
      </c>
      <c r="B17" s="63" t="str">
        <f t="shared" si="0"/>
        <v>Померанец Юлия</v>
      </c>
    </row>
    <row r="18" spans="1:2" s="3" customFormat="1" ht="15" customHeight="1">
      <c r="A18" s="44">
        <v>14</v>
      </c>
      <c r="B18" s="63" t="str">
        <f t="shared" si="0"/>
        <v>Садов Владимир</v>
      </c>
    </row>
    <row r="19" spans="1:2" s="3" customFormat="1" ht="15" customHeight="1">
      <c r="A19" s="44">
        <v>4</v>
      </c>
      <c r="B19" s="63" t="str">
        <f t="shared" si="0"/>
        <v>Синицкий Джон</v>
      </c>
    </row>
    <row r="20" spans="1:2" s="3" customFormat="1" ht="15" customHeight="1">
      <c r="A20" s="44">
        <v>20</v>
      </c>
      <c r="B20" s="63" t="str">
        <f t="shared" si="0"/>
        <v>Слоущ Дмитрий</v>
      </c>
    </row>
    <row r="21" spans="1:2" s="3" customFormat="1" ht="15" customHeight="1">
      <c r="A21" s="44">
        <v>2</v>
      </c>
      <c r="B21" s="63" t="str">
        <f t="shared" si="0"/>
        <v>Спивак Лев</v>
      </c>
    </row>
    <row r="22" spans="1:2" s="3" customFormat="1" ht="15" customHeight="1">
      <c r="A22" s="44">
        <v>15</v>
      </c>
      <c r="B22" s="63" t="str">
        <f t="shared" si="0"/>
        <v>Тальянский Илья</v>
      </c>
    </row>
    <row r="23" spans="1:2" s="3" customFormat="1" ht="15" customHeight="1">
      <c r="A23" s="44">
        <v>21</v>
      </c>
      <c r="B23" s="63" t="str">
        <f t="shared" si="0"/>
        <v>Черный Евгений</v>
      </c>
    </row>
    <row r="24" spans="1:2" s="3" customFormat="1" ht="15" customHeight="1">
      <c r="A24" s="44">
        <v>10</v>
      </c>
      <c r="B24" s="63" t="str">
        <f t="shared" si="0"/>
        <v>Шибер Гарик</v>
      </c>
    </row>
    <row r="25" spans="1:2" s="3" customFormat="1" ht="15" customHeight="1">
      <c r="A25" s="44">
        <v>22</v>
      </c>
      <c r="B25" s="63" t="str">
        <f t="shared" si="0"/>
        <v>Шмулевич Лев</v>
      </c>
    </row>
    <row r="26" spans="1:2" s="3" customFormat="1" ht="15" customHeight="1">
      <c r="A26" s="44"/>
      <c r="B26" s="63">
        <f t="shared" si="0"/>
      </c>
    </row>
    <row r="27" spans="1:2" s="3" customFormat="1" ht="15" customHeight="1">
      <c r="A27" s="44"/>
      <c r="B27" s="63">
        <f t="shared" si="0"/>
      </c>
    </row>
    <row r="28" spans="1:2" s="3" customFormat="1" ht="15" customHeight="1">
      <c r="A28" s="44"/>
      <c r="B28" s="63">
        <f t="shared" si="0"/>
      </c>
    </row>
    <row r="29" spans="1:2" s="3" customFormat="1" ht="15" customHeight="1">
      <c r="A29" s="44"/>
      <c r="B29" s="63">
        <f t="shared" si="0"/>
      </c>
    </row>
    <row r="30" spans="1:2" s="3" customFormat="1" ht="15" customHeight="1">
      <c r="A30" s="44"/>
      <c r="B30" s="63">
        <f t="shared" si="0"/>
      </c>
    </row>
    <row r="31" spans="1:2" s="3" customFormat="1" ht="15" customHeight="1">
      <c r="A31" s="44"/>
      <c r="B31" s="63">
        <f t="shared" si="0"/>
      </c>
    </row>
    <row r="32" spans="1:2" s="3" customFormat="1" ht="15" customHeight="1">
      <c r="A32" s="44"/>
      <c r="B32" s="63">
        <f t="shared" si="0"/>
      </c>
    </row>
    <row r="33" spans="1:2" s="3" customFormat="1" ht="15" customHeight="1">
      <c r="A33" s="44"/>
      <c r="B33" s="63">
        <f t="shared" si="0"/>
      </c>
    </row>
    <row r="34" spans="1:2" s="3" customFormat="1" ht="15" customHeight="1">
      <c r="A34" s="44"/>
      <c r="B34" s="63">
        <f aca="true" t="shared" si="1" ref="B34:B65">IF(ROW()-1&gt;MAX(all),"",VLOOKUP(ROW()-1,all,2))</f>
      </c>
    </row>
    <row r="35" spans="1:2" s="3" customFormat="1" ht="15" customHeight="1">
      <c r="A35" s="44"/>
      <c r="B35" s="63">
        <f t="shared" si="1"/>
      </c>
    </row>
    <row r="36" spans="1:2" s="3" customFormat="1" ht="15" customHeight="1">
      <c r="A36" s="44"/>
      <c r="B36" s="63">
        <f t="shared" si="1"/>
      </c>
    </row>
    <row r="37" spans="1:2" s="3" customFormat="1" ht="15" customHeight="1">
      <c r="A37" s="44"/>
      <c r="B37" s="63">
        <f t="shared" si="1"/>
      </c>
    </row>
    <row r="38" spans="1:2" s="3" customFormat="1" ht="15" customHeight="1">
      <c r="A38" s="44"/>
      <c r="B38" s="63">
        <f t="shared" si="1"/>
      </c>
    </row>
    <row r="39" spans="1:2" s="3" customFormat="1" ht="15" customHeight="1">
      <c r="A39" s="44"/>
      <c r="B39" s="63">
        <f t="shared" si="1"/>
      </c>
    </row>
    <row r="40" spans="1:2" s="3" customFormat="1" ht="15" customHeight="1">
      <c r="A40" s="44"/>
      <c r="B40" s="63">
        <f t="shared" si="1"/>
      </c>
    </row>
    <row r="41" spans="1:8" ht="12.75">
      <c r="A41" s="44"/>
      <c r="B41" s="63">
        <f t="shared" si="1"/>
      </c>
      <c r="H41" s="3"/>
    </row>
    <row r="42" spans="1:2" ht="12.75">
      <c r="A42" s="44"/>
      <c r="B42" s="63">
        <f t="shared" si="1"/>
      </c>
    </row>
    <row r="43" spans="1:2" ht="12.75">
      <c r="A43" s="44"/>
      <c r="B43" s="63">
        <f t="shared" si="1"/>
      </c>
    </row>
    <row r="44" spans="1:2" ht="12.75">
      <c r="A44" s="44"/>
      <c r="B44" s="63">
        <f t="shared" si="1"/>
      </c>
    </row>
    <row r="45" spans="1:2" ht="12.75">
      <c r="A45" s="44"/>
      <c r="B45" s="63">
        <f t="shared" si="1"/>
      </c>
    </row>
    <row r="46" spans="1:2" ht="12.75">
      <c r="A46" s="44"/>
      <c r="B46" s="63">
        <f t="shared" si="1"/>
      </c>
    </row>
    <row r="47" spans="1:2" ht="12.75">
      <c r="A47" s="44"/>
      <c r="B47" s="63">
        <f t="shared" si="1"/>
      </c>
    </row>
    <row r="48" spans="1:2" ht="12.75">
      <c r="A48" s="44"/>
      <c r="B48" s="63">
        <f t="shared" si="1"/>
      </c>
    </row>
    <row r="49" spans="1:2" ht="12.75">
      <c r="A49" s="44"/>
      <c r="B49" s="63">
        <f t="shared" si="1"/>
      </c>
    </row>
    <row r="50" spans="1:2" ht="12.75">
      <c r="A50" s="44"/>
      <c r="B50" s="63">
        <f t="shared" si="1"/>
      </c>
    </row>
    <row r="51" spans="1:2" ht="12.75">
      <c r="A51" s="44"/>
      <c r="B51" s="63">
        <f t="shared" si="1"/>
      </c>
    </row>
    <row r="52" spans="1:2" ht="12.75">
      <c r="A52" s="44"/>
      <c r="B52" s="63">
        <f t="shared" si="1"/>
      </c>
    </row>
    <row r="53" spans="1:2" ht="12.75">
      <c r="A53" s="44"/>
      <c r="B53" s="63">
        <f t="shared" si="1"/>
      </c>
    </row>
    <row r="54" spans="1:2" ht="12.75">
      <c r="A54" s="44"/>
      <c r="B54" s="63">
        <f t="shared" si="1"/>
      </c>
    </row>
    <row r="55" spans="1:2" ht="12.75">
      <c r="A55" s="44"/>
      <c r="B55" s="63">
        <f t="shared" si="1"/>
      </c>
    </row>
    <row r="56" spans="1:2" ht="12.75">
      <c r="A56" s="44"/>
      <c r="B56" s="63">
        <f t="shared" si="1"/>
      </c>
    </row>
    <row r="57" spans="1:2" ht="12.75">
      <c r="A57" s="44"/>
      <c r="B57" s="63">
        <f t="shared" si="1"/>
      </c>
    </row>
    <row r="58" spans="1:2" ht="12.75">
      <c r="A58" s="44"/>
      <c r="B58" s="63">
        <f t="shared" si="1"/>
      </c>
    </row>
    <row r="59" spans="1:2" ht="12.75">
      <c r="A59" s="44"/>
      <c r="B59" s="63">
        <f t="shared" si="1"/>
      </c>
    </row>
    <row r="60" spans="1:2" ht="12.75">
      <c r="A60" s="44"/>
      <c r="B60" s="63">
        <f t="shared" si="1"/>
      </c>
    </row>
    <row r="61" spans="1:2" ht="12.75">
      <c r="A61" s="44"/>
      <c r="B61" s="63">
        <f t="shared" si="1"/>
      </c>
    </row>
    <row r="62" spans="1:2" ht="12.75">
      <c r="A62" s="44"/>
      <c r="B62" s="63">
        <f t="shared" si="1"/>
      </c>
    </row>
    <row r="63" spans="1:2" ht="12.75">
      <c r="A63" s="44"/>
      <c r="B63" s="63">
        <f t="shared" si="1"/>
      </c>
    </row>
    <row r="64" spans="1:2" ht="12.75">
      <c r="A64" s="44"/>
      <c r="B64" s="63">
        <f t="shared" si="1"/>
      </c>
    </row>
    <row r="65" spans="1:2" ht="12.75">
      <c r="A65" s="44"/>
      <c r="B65" s="63">
        <f t="shared" si="1"/>
      </c>
    </row>
    <row r="66" spans="1:2" ht="12.75">
      <c r="A66" s="44"/>
      <c r="B66" s="63">
        <f aca="true" t="shared" si="2" ref="B66:B100">IF(ROW()-1&gt;MAX(all),"",VLOOKUP(ROW()-1,all,2))</f>
      </c>
    </row>
    <row r="67" spans="1:2" ht="12.75">
      <c r="A67" s="44"/>
      <c r="B67" s="63">
        <f t="shared" si="2"/>
      </c>
    </row>
    <row r="68" spans="1:2" ht="12.75">
      <c r="A68" s="44"/>
      <c r="B68" s="63">
        <f t="shared" si="2"/>
      </c>
    </row>
    <row r="69" spans="1:2" ht="12.75">
      <c r="A69" s="44"/>
      <c r="B69" s="63">
        <f t="shared" si="2"/>
      </c>
    </row>
    <row r="70" spans="1:2" ht="12.75">
      <c r="A70" s="44"/>
      <c r="B70" s="63">
        <f t="shared" si="2"/>
      </c>
    </row>
    <row r="71" spans="1:2" ht="12.75">
      <c r="A71" s="44"/>
      <c r="B71" s="63">
        <f t="shared" si="2"/>
      </c>
    </row>
    <row r="72" spans="1:2" ht="12.75">
      <c r="A72" s="44"/>
      <c r="B72" s="63">
        <f t="shared" si="2"/>
      </c>
    </row>
    <row r="73" spans="1:2" ht="12.75">
      <c r="A73" s="44"/>
      <c r="B73" s="63">
        <f t="shared" si="2"/>
      </c>
    </row>
    <row r="74" spans="1:2" ht="12.75">
      <c r="A74" s="44"/>
      <c r="B74" s="63">
        <f t="shared" si="2"/>
      </c>
    </row>
    <row r="75" spans="1:2" ht="12.75">
      <c r="A75" s="44"/>
      <c r="B75" s="63">
        <f t="shared" si="2"/>
      </c>
    </row>
    <row r="76" spans="1:2" ht="12.75">
      <c r="A76" s="44"/>
      <c r="B76" s="63">
        <f t="shared" si="2"/>
      </c>
    </row>
    <row r="77" spans="1:2" ht="12.75">
      <c r="A77" s="44"/>
      <c r="B77" s="63">
        <f t="shared" si="2"/>
      </c>
    </row>
    <row r="78" spans="1:2" ht="12.75">
      <c r="A78" s="44"/>
      <c r="B78" s="63">
        <f t="shared" si="2"/>
      </c>
    </row>
    <row r="79" spans="1:2" ht="12.75">
      <c r="A79" s="44"/>
      <c r="B79" s="63">
        <f t="shared" si="2"/>
      </c>
    </row>
    <row r="80" spans="1:2" ht="12.75">
      <c r="A80" s="44"/>
      <c r="B80" s="63">
        <f t="shared" si="2"/>
      </c>
    </row>
    <row r="81" spans="1:2" ht="12.75">
      <c r="A81" s="44"/>
      <c r="B81" s="63">
        <f t="shared" si="2"/>
      </c>
    </row>
    <row r="82" spans="1:2" ht="12.75">
      <c r="A82" s="44"/>
      <c r="B82" s="63">
        <f t="shared" si="2"/>
      </c>
    </row>
    <row r="83" spans="1:2" ht="12.75">
      <c r="A83" s="44"/>
      <c r="B83" s="63">
        <f t="shared" si="2"/>
      </c>
    </row>
    <row r="84" spans="1:2" ht="12.75">
      <c r="A84" s="44"/>
      <c r="B84" s="63">
        <f t="shared" si="2"/>
      </c>
    </row>
    <row r="85" spans="1:2" ht="12.75">
      <c r="A85" s="44"/>
      <c r="B85" s="63">
        <f t="shared" si="2"/>
      </c>
    </row>
    <row r="86" spans="1:2" ht="12.75">
      <c r="A86" s="44"/>
      <c r="B86" s="63">
        <f t="shared" si="2"/>
      </c>
    </row>
    <row r="87" spans="1:2" ht="12.75">
      <c r="A87" s="44"/>
      <c r="B87" s="63">
        <f t="shared" si="2"/>
      </c>
    </row>
    <row r="88" spans="1:2" ht="12.75">
      <c r="A88" s="44"/>
      <c r="B88" s="63">
        <f t="shared" si="2"/>
      </c>
    </row>
    <row r="89" spans="1:2" ht="12.75">
      <c r="A89" s="44"/>
      <c r="B89" s="63">
        <f t="shared" si="2"/>
      </c>
    </row>
    <row r="90" spans="1:2" ht="12.75">
      <c r="A90" s="44"/>
      <c r="B90" s="63">
        <f t="shared" si="2"/>
      </c>
    </row>
    <row r="91" spans="1:2" ht="12.75">
      <c r="A91" s="44"/>
      <c r="B91" s="63">
        <f t="shared" si="2"/>
      </c>
    </row>
    <row r="92" spans="1:2" ht="12.75">
      <c r="A92" s="44"/>
      <c r="B92" s="63">
        <f t="shared" si="2"/>
      </c>
    </row>
    <row r="93" spans="1:2" ht="12.75">
      <c r="A93" s="44"/>
      <c r="B93" s="63">
        <f t="shared" si="2"/>
      </c>
    </row>
    <row r="94" spans="1:2" ht="12.75">
      <c r="A94" s="44"/>
      <c r="B94" s="63">
        <f t="shared" si="2"/>
      </c>
    </row>
    <row r="95" spans="1:2" ht="12.75">
      <c r="A95" s="44"/>
      <c r="B95" s="63">
        <f t="shared" si="2"/>
      </c>
    </row>
    <row r="96" spans="1:2" ht="12.75">
      <c r="A96" s="44"/>
      <c r="B96" s="63">
        <f t="shared" si="2"/>
      </c>
    </row>
    <row r="97" spans="1:2" ht="12.75">
      <c r="A97" s="44"/>
      <c r="B97" s="63">
        <f t="shared" si="2"/>
      </c>
    </row>
    <row r="98" spans="1:2" ht="12.75">
      <c r="A98" s="44"/>
      <c r="B98" s="63">
        <f t="shared" si="2"/>
      </c>
    </row>
    <row r="99" spans="1:2" ht="12.75">
      <c r="A99" s="44"/>
      <c r="B99" s="63">
        <f t="shared" si="2"/>
      </c>
    </row>
    <row r="100" spans="1:2" ht="12.75">
      <c r="A100" s="44"/>
      <c r="B100" s="63">
        <f t="shared" si="2"/>
      </c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</sheetData>
  <sheetProtection sheet="1" objects="1" scenarios="1"/>
  <conditionalFormatting sqref="V41:V65536">
    <cfRule type="top10" priority="1" dxfId="3" stopIfTrue="1" rank="3"/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I42"/>
  <sheetViews>
    <sheetView zoomScalePageLayoutView="0" workbookViewId="0" topLeftCell="B1">
      <selection activeCell="G26" sqref="G26"/>
    </sheetView>
  </sheetViews>
  <sheetFormatPr defaultColWidth="9.140625" defaultRowHeight="12.75"/>
  <cols>
    <col min="1" max="1" width="9.140625" style="19" customWidth="1"/>
    <col min="2" max="2" width="23.421875" style="19" bestFit="1" customWidth="1"/>
    <col min="3" max="3" width="22.28125" style="19" bestFit="1" customWidth="1"/>
    <col min="4" max="5" width="25.00390625" style="19" bestFit="1" customWidth="1"/>
    <col min="6" max="16384" width="9.140625" style="19" customWidth="1"/>
  </cols>
  <sheetData>
    <row r="1" ht="12.75"/>
    <row r="2" ht="13.5" thickBot="1"/>
    <row r="3" spans="1:9" ht="14.25" thickBot="1" thickTop="1">
      <c r="A3" s="19">
        <f>$A2+1</f>
        <v>1</v>
      </c>
      <c r="B3" s="64" t="str">
        <f aca="true" t="shared" si="0" ref="B3:E22">IF(ISBLANK(INDEX(Draw,$A3,COLUMN()-1)),"",VLOOKUP(INDEX(Draw,$A3,COLUMN()-1),list,2,0))</f>
        <v>Гельфанд Леонид</v>
      </c>
      <c r="C3" s="64" t="str">
        <f t="shared" si="0"/>
        <v>Спивак Лев</v>
      </c>
      <c r="D3" s="64" t="str">
        <f t="shared" si="0"/>
        <v>Говердовский Владислав</v>
      </c>
      <c r="E3" s="65" t="str">
        <f t="shared" si="0"/>
        <v>Синицкий Джон</v>
      </c>
      <c r="F3" s="88">
        <v>10</v>
      </c>
      <c r="G3" s="89">
        <v>210</v>
      </c>
      <c r="H3" s="89">
        <v>50</v>
      </c>
      <c r="I3" s="90">
        <v>-80</v>
      </c>
    </row>
    <row r="4" spans="1:9" ht="14.25" thickBot="1" thickTop="1">
      <c r="A4" s="19">
        <f aca="true" t="shared" si="1" ref="A4:A42">$A3+1</f>
        <v>2</v>
      </c>
      <c r="B4" s="64" t="str">
        <f t="shared" si="0"/>
        <v>Маркович Виктор</v>
      </c>
      <c r="C4" s="64" t="str">
        <f t="shared" si="0"/>
        <v>Барский Тимур</v>
      </c>
      <c r="D4" s="64" t="str">
        <f t="shared" si="0"/>
        <v>Нахшин Вольф</v>
      </c>
      <c r="E4" s="65" t="str">
        <f t="shared" si="0"/>
        <v>Геминтерн Александр</v>
      </c>
      <c r="F4" s="88">
        <v>40</v>
      </c>
      <c r="G4" s="89">
        <v>70</v>
      </c>
      <c r="H4" s="89">
        <v>20</v>
      </c>
      <c r="I4" s="90">
        <v>280</v>
      </c>
    </row>
    <row r="5" spans="1:9" ht="14.25" thickBot="1" thickTop="1">
      <c r="A5" s="19">
        <f t="shared" si="1"/>
        <v>3</v>
      </c>
      <c r="B5" s="64" t="str">
        <f t="shared" si="0"/>
        <v>Иоффе Лидия</v>
      </c>
      <c r="C5" s="64" t="str">
        <f t="shared" si="0"/>
        <v>Шибер Гарик</v>
      </c>
      <c r="D5" s="64" t="str">
        <f t="shared" si="0"/>
        <v>Козьмин Юрий</v>
      </c>
      <c r="E5" s="65" t="str">
        <f t="shared" si="0"/>
        <v>Померанец Юлия</v>
      </c>
      <c r="F5" s="88">
        <v>90</v>
      </c>
      <c r="G5" s="89">
        <v>70</v>
      </c>
      <c r="H5" s="89">
        <v>260</v>
      </c>
      <c r="I5" s="90">
        <v>10</v>
      </c>
    </row>
    <row r="6" spans="1:9" ht="14.25" thickBot="1" thickTop="1">
      <c r="A6" s="19">
        <f t="shared" si="1"/>
        <v>4</v>
      </c>
      <c r="B6" s="64" t="str">
        <f t="shared" si="0"/>
        <v>Мурашковский Алексей</v>
      </c>
      <c r="C6" s="64" t="str">
        <f t="shared" si="0"/>
        <v>Садов Владимир</v>
      </c>
      <c r="D6" s="64" t="str">
        <f t="shared" si="0"/>
        <v>Тальянский Илья</v>
      </c>
      <c r="E6" s="65" t="str">
        <f t="shared" si="0"/>
        <v>Клейман Мики</v>
      </c>
      <c r="F6" s="88">
        <v>90</v>
      </c>
      <c r="G6" s="89">
        <v>-60</v>
      </c>
      <c r="H6" s="89">
        <v>160</v>
      </c>
      <c r="I6" s="90">
        <v>50</v>
      </c>
    </row>
    <row r="7" spans="1:9" ht="14.25" thickBot="1" thickTop="1">
      <c r="A7" s="19">
        <f t="shared" si="1"/>
        <v>5</v>
      </c>
      <c r="B7" s="64" t="str">
        <f t="shared" si="0"/>
        <v>Манусов Евгений</v>
      </c>
      <c r="C7" s="64" t="str">
        <f t="shared" si="0"/>
        <v>Литовский Михаил</v>
      </c>
      <c r="D7" s="64" t="str">
        <f t="shared" si="0"/>
        <v>Маргулис Даниил</v>
      </c>
      <c r="E7" s="65" t="str">
        <f t="shared" si="0"/>
        <v>Слоущ Дмитрий</v>
      </c>
      <c r="F7" s="88">
        <v>20</v>
      </c>
      <c r="G7" s="89">
        <v>60</v>
      </c>
      <c r="H7" s="89">
        <v>100</v>
      </c>
      <c r="I7" s="90">
        <v>80</v>
      </c>
    </row>
    <row r="8" spans="1:9" ht="14.25" thickBot="1" thickTop="1">
      <c r="A8" s="19">
        <f t="shared" si="1"/>
        <v>6</v>
      </c>
      <c r="B8" s="64" t="str">
        <f t="shared" si="0"/>
        <v>Черный Евгений</v>
      </c>
      <c r="C8" s="64" t="str">
        <f t="shared" si="0"/>
        <v>Шмулевич Лев</v>
      </c>
      <c r="D8" s="64" t="str">
        <f t="shared" si="0"/>
        <v>Гордовер Максим</v>
      </c>
      <c r="E8" s="65" t="str">
        <f t="shared" si="0"/>
        <v>Громов Сергей</v>
      </c>
      <c r="F8" s="88">
        <v>50</v>
      </c>
      <c r="G8" s="89">
        <v>230</v>
      </c>
      <c r="H8" s="89">
        <v>120</v>
      </c>
      <c r="I8" s="90">
        <v>0</v>
      </c>
    </row>
    <row r="9" spans="1:9" ht="14.25" thickBot="1" thickTop="1">
      <c r="A9" s="19">
        <f t="shared" si="1"/>
        <v>7</v>
      </c>
      <c r="B9" s="64" t="str">
        <f t="shared" si="0"/>
        <v>Спивак Лев</v>
      </c>
      <c r="C9" s="64" t="str">
        <f t="shared" si="0"/>
        <v>Геминтерн Александр</v>
      </c>
      <c r="D9" s="64" t="str">
        <f t="shared" si="0"/>
        <v>Козьмин Юрий</v>
      </c>
      <c r="E9" s="65" t="str">
        <f t="shared" si="0"/>
        <v>Тальянский Илья</v>
      </c>
      <c r="F9" s="88">
        <v>90</v>
      </c>
      <c r="G9" s="89">
        <v>50</v>
      </c>
      <c r="H9" s="89">
        <v>-30</v>
      </c>
      <c r="I9" s="90">
        <v>180</v>
      </c>
    </row>
    <row r="10" spans="1:9" ht="14.25" thickBot="1" thickTop="1">
      <c r="A10" s="19">
        <f t="shared" si="1"/>
        <v>8</v>
      </c>
      <c r="B10" s="64" t="str">
        <f t="shared" si="0"/>
        <v>Маргулис Даниил</v>
      </c>
      <c r="C10" s="64" t="str">
        <f t="shared" si="0"/>
        <v>Шмулевич Лев</v>
      </c>
      <c r="D10" s="64" t="str">
        <f t="shared" si="0"/>
        <v>Говердовский Владислав</v>
      </c>
      <c r="E10" s="65" t="str">
        <f t="shared" si="0"/>
        <v>Барский Тимур</v>
      </c>
      <c r="F10" s="88">
        <v>-110</v>
      </c>
      <c r="G10" s="89">
        <v>180</v>
      </c>
      <c r="H10" s="89">
        <v>60</v>
      </c>
      <c r="I10" s="90">
        <v>-10</v>
      </c>
    </row>
    <row r="11" spans="1:9" ht="14.25" thickBot="1" thickTop="1">
      <c r="A11" s="19">
        <f t="shared" si="1"/>
        <v>9</v>
      </c>
      <c r="B11" s="64" t="str">
        <f t="shared" si="0"/>
        <v>Иоффе Лидия</v>
      </c>
      <c r="C11" s="64" t="str">
        <f t="shared" si="0"/>
        <v>Мурашковский Алексей</v>
      </c>
      <c r="D11" s="64" t="str">
        <f t="shared" si="0"/>
        <v>Слоущ Дмитрий</v>
      </c>
      <c r="E11" s="65" t="str">
        <f t="shared" si="0"/>
        <v>Гордовер Максим</v>
      </c>
      <c r="F11" s="88">
        <v>-40</v>
      </c>
      <c r="G11" s="89">
        <v>80</v>
      </c>
      <c r="H11" s="89">
        <v>210</v>
      </c>
      <c r="I11" s="90">
        <v>80</v>
      </c>
    </row>
    <row r="12" spans="1:9" ht="14.25" thickBot="1" thickTop="1">
      <c r="A12" s="19">
        <f t="shared" si="1"/>
        <v>10</v>
      </c>
      <c r="B12" s="64" t="str">
        <f t="shared" si="0"/>
        <v>Гельфанд Леонид</v>
      </c>
      <c r="C12" s="64" t="str">
        <f t="shared" si="0"/>
        <v>Маркович Виктор</v>
      </c>
      <c r="D12" s="64" t="str">
        <f t="shared" si="0"/>
        <v>Шибер Гарик</v>
      </c>
      <c r="E12" s="65" t="str">
        <f t="shared" si="0"/>
        <v>Клейман Мики</v>
      </c>
      <c r="F12" s="88">
        <v>210</v>
      </c>
      <c r="G12" s="89">
        <v>60</v>
      </c>
      <c r="H12" s="89">
        <v>-20</v>
      </c>
      <c r="I12" s="90">
        <v>130</v>
      </c>
    </row>
    <row r="13" spans="1:9" ht="14.25" thickBot="1" thickTop="1">
      <c r="A13" s="19">
        <f t="shared" si="1"/>
        <v>11</v>
      </c>
      <c r="B13" s="64" t="str">
        <f t="shared" si="0"/>
        <v>Литовский Михаил</v>
      </c>
      <c r="C13" s="64" t="str">
        <f t="shared" si="0"/>
        <v>Черный Евгений</v>
      </c>
      <c r="D13" s="64" t="str">
        <f t="shared" si="0"/>
        <v>Синицкий Джон</v>
      </c>
      <c r="E13" s="65" t="str">
        <f t="shared" si="0"/>
        <v>Нахшин Вольф</v>
      </c>
      <c r="F13" s="88">
        <v>160</v>
      </c>
      <c r="G13" s="89">
        <v>0</v>
      </c>
      <c r="H13" s="89">
        <v>60</v>
      </c>
      <c r="I13" s="90">
        <v>-20</v>
      </c>
    </row>
    <row r="14" spans="1:9" ht="14.25" thickBot="1" thickTop="1">
      <c r="A14" s="19">
        <f t="shared" si="1"/>
        <v>12</v>
      </c>
      <c r="B14" s="64" t="str">
        <f t="shared" si="0"/>
        <v>Померанец Юлия</v>
      </c>
      <c r="C14" s="64" t="str">
        <f t="shared" si="0"/>
        <v>Садов Владимир</v>
      </c>
      <c r="D14" s="64" t="str">
        <f t="shared" si="0"/>
        <v>Манусов Евгений</v>
      </c>
      <c r="E14" s="65" t="str">
        <f t="shared" si="0"/>
        <v>Громов Сергей</v>
      </c>
      <c r="F14" s="88">
        <v>30</v>
      </c>
      <c r="G14" s="89">
        <v>10</v>
      </c>
      <c r="H14" s="89">
        <v>0</v>
      </c>
      <c r="I14" s="90">
        <v>50</v>
      </c>
    </row>
    <row r="15" spans="1:9" ht="14.25" thickBot="1" thickTop="1">
      <c r="A15" s="19">
        <f t="shared" si="1"/>
        <v>13</v>
      </c>
      <c r="B15" s="64" t="str">
        <f t="shared" si="0"/>
        <v>Тальянский Илья</v>
      </c>
      <c r="C15" s="64" t="str">
        <f t="shared" si="0"/>
        <v>Шмулевич Лев</v>
      </c>
      <c r="D15" s="64" t="str">
        <f t="shared" si="0"/>
        <v>Слоущ Дмитрий</v>
      </c>
      <c r="E15" s="65" t="str">
        <f t="shared" si="0"/>
        <v>Гельфанд Леонид</v>
      </c>
      <c r="F15" s="88">
        <v>220</v>
      </c>
      <c r="G15" s="89">
        <v>210</v>
      </c>
      <c r="H15" s="89">
        <v>70</v>
      </c>
      <c r="I15" s="90">
        <v>120</v>
      </c>
    </row>
    <row r="16" spans="1:9" ht="14.25" thickBot="1" thickTop="1">
      <c r="A16" s="19">
        <f t="shared" si="1"/>
        <v>14</v>
      </c>
      <c r="B16" s="64" t="str">
        <f t="shared" si="0"/>
        <v>Спивак Лев</v>
      </c>
      <c r="C16" s="64" t="str">
        <f t="shared" si="0"/>
        <v>Литовский Михаил</v>
      </c>
      <c r="D16" s="64" t="str">
        <f t="shared" si="0"/>
        <v>Мурашковский Алексей</v>
      </c>
      <c r="E16" s="65" t="str">
        <f t="shared" si="0"/>
        <v>Барский Тимур</v>
      </c>
      <c r="F16" s="88">
        <v>80</v>
      </c>
      <c r="G16" s="89">
        <v>-20</v>
      </c>
      <c r="H16" s="89">
        <v>180</v>
      </c>
      <c r="I16" s="90">
        <v>80</v>
      </c>
    </row>
    <row r="17" spans="1:9" ht="14.25" thickBot="1" thickTop="1">
      <c r="A17" s="19">
        <f t="shared" si="1"/>
        <v>15</v>
      </c>
      <c r="B17" s="64" t="str">
        <f t="shared" si="0"/>
        <v>Говердовский Владислав</v>
      </c>
      <c r="C17" s="64" t="str">
        <f t="shared" si="0"/>
        <v>Геминтерн Александр</v>
      </c>
      <c r="D17" s="64" t="str">
        <f t="shared" si="0"/>
        <v>Гордовер Максим</v>
      </c>
      <c r="E17" s="65" t="str">
        <f t="shared" si="0"/>
        <v>Клейман Мики</v>
      </c>
      <c r="F17" s="88">
        <v>20</v>
      </c>
      <c r="G17" s="89">
        <v>250</v>
      </c>
      <c r="H17" s="89">
        <v>50</v>
      </c>
      <c r="I17" s="90">
        <v>-70</v>
      </c>
    </row>
    <row r="18" spans="1:9" ht="14.25" thickBot="1" thickTop="1">
      <c r="A18" s="19">
        <f t="shared" si="1"/>
        <v>16</v>
      </c>
      <c r="B18" s="64" t="str">
        <f t="shared" si="0"/>
        <v>Козьмин Юрий</v>
      </c>
      <c r="C18" s="64" t="str">
        <f t="shared" si="0"/>
        <v>Маргулис Даниил</v>
      </c>
      <c r="D18" s="64" t="str">
        <f t="shared" si="0"/>
        <v>Громов Сергей</v>
      </c>
      <c r="E18" s="65" t="str">
        <f t="shared" si="0"/>
        <v>Синицкий Джон</v>
      </c>
      <c r="F18" s="88">
        <v>140</v>
      </c>
      <c r="G18" s="89">
        <v>50</v>
      </c>
      <c r="H18" s="89">
        <v>-130</v>
      </c>
      <c r="I18" s="90">
        <v>-10</v>
      </c>
    </row>
    <row r="19" spans="1:9" ht="14.25" thickBot="1" thickTop="1">
      <c r="A19" s="19">
        <f t="shared" si="1"/>
        <v>17</v>
      </c>
      <c r="B19" s="64" t="str">
        <f t="shared" si="0"/>
        <v>Тальянский Илья</v>
      </c>
      <c r="C19" s="64" t="str">
        <f t="shared" si="0"/>
        <v>Говердовский Владислав</v>
      </c>
      <c r="D19" s="64" t="str">
        <f t="shared" si="0"/>
        <v>Литовский Михаил</v>
      </c>
      <c r="E19" s="65" t="str">
        <f t="shared" si="0"/>
        <v>Громов Сергей</v>
      </c>
      <c r="F19" s="88">
        <v>100</v>
      </c>
      <c r="G19" s="89">
        <v>140</v>
      </c>
      <c r="H19" s="89">
        <v>0</v>
      </c>
      <c r="I19" s="90">
        <v>10</v>
      </c>
    </row>
    <row r="20" spans="1:9" ht="14.25" thickBot="1" thickTop="1">
      <c r="A20" s="19">
        <f t="shared" si="1"/>
        <v>18</v>
      </c>
      <c r="B20" s="64" t="str">
        <f t="shared" si="0"/>
        <v>Шмулевич Лев</v>
      </c>
      <c r="C20" s="64" t="str">
        <f t="shared" si="0"/>
        <v>Геминтерн Александр</v>
      </c>
      <c r="D20" s="64" t="str">
        <f t="shared" si="0"/>
        <v>Мурашковский Алексей</v>
      </c>
      <c r="E20" s="65" t="str">
        <f t="shared" si="0"/>
        <v>Синицкий Джон</v>
      </c>
      <c r="F20" s="88">
        <v>100</v>
      </c>
      <c r="G20" s="89">
        <v>150</v>
      </c>
      <c r="H20" s="89">
        <v>100</v>
      </c>
      <c r="I20" s="90">
        <v>0</v>
      </c>
    </row>
    <row r="21" spans="1:9" ht="14.25" thickBot="1" thickTop="1">
      <c r="A21" s="19">
        <f t="shared" si="1"/>
        <v>19</v>
      </c>
      <c r="B21" s="64" t="str">
        <f t="shared" si="0"/>
        <v>Спивак Лев</v>
      </c>
      <c r="C21" s="64" t="str">
        <f t="shared" si="0"/>
        <v>Гордовер Максим</v>
      </c>
      <c r="D21" s="64" t="str">
        <f t="shared" si="0"/>
        <v>Гельфанд Леонид</v>
      </c>
      <c r="E21" s="65" t="str">
        <f t="shared" si="0"/>
        <v>Маргулис Даниил</v>
      </c>
      <c r="F21" s="88">
        <v>120</v>
      </c>
      <c r="G21" s="89">
        <v>-40</v>
      </c>
      <c r="H21" s="89">
        <v>220</v>
      </c>
      <c r="I21" s="90">
        <v>-30</v>
      </c>
    </row>
    <row r="22" spans="1:9" ht="14.25" thickBot="1" thickTop="1">
      <c r="A22" s="19">
        <f t="shared" si="1"/>
        <v>20</v>
      </c>
      <c r="B22" s="64" t="str">
        <f t="shared" si="0"/>
        <v>Козьмин Юрий</v>
      </c>
      <c r="C22" s="64" t="str">
        <f t="shared" si="0"/>
        <v>Слоущ Дмитрий</v>
      </c>
      <c r="D22" s="64" t="str">
        <f t="shared" si="0"/>
        <v>Барский Тимур</v>
      </c>
      <c r="E22" s="65" t="str">
        <f t="shared" si="0"/>
        <v>Клейман Мики</v>
      </c>
      <c r="F22" s="88">
        <v>120</v>
      </c>
      <c r="G22" s="89">
        <v>10</v>
      </c>
      <c r="H22" s="89">
        <v>60</v>
      </c>
      <c r="I22" s="90">
        <v>30</v>
      </c>
    </row>
    <row r="23" spans="1:9" ht="14.25" thickBot="1" thickTop="1">
      <c r="A23" s="19">
        <f t="shared" si="1"/>
        <v>21</v>
      </c>
      <c r="B23" s="64" t="str">
        <f aca="true" t="shared" si="2" ref="B23:E42">IF(ISBLANK(INDEX(Draw,$A23,COLUMN()-1)),"",VLOOKUP(INDEX(Draw,$A23,COLUMN()-1),list,2,0))</f>
        <v>Тальянский Илья</v>
      </c>
      <c r="C23" s="64" t="str">
        <f t="shared" si="2"/>
        <v>Геминтерн Александр</v>
      </c>
      <c r="D23" s="64" t="str">
        <f t="shared" si="2"/>
        <v>Шмулевич Лев</v>
      </c>
      <c r="E23" s="65" t="str">
        <f t="shared" si="2"/>
        <v>Спивак Лев</v>
      </c>
      <c r="F23" s="88">
        <v>150</v>
      </c>
      <c r="G23" s="89">
        <v>160</v>
      </c>
      <c r="H23" s="89">
        <v>10</v>
      </c>
      <c r="I23" s="90">
        <v>180</v>
      </c>
    </row>
    <row r="24" spans="1:9" ht="14.25" thickBot="1" thickTop="1">
      <c r="A24" s="19">
        <f t="shared" si="1"/>
        <v>22</v>
      </c>
      <c r="B24" s="64" t="str">
        <f t="shared" si="2"/>
        <v>Козьмин Юрий</v>
      </c>
      <c r="C24" s="64" t="str">
        <f t="shared" si="2"/>
        <v>Гельфанд Леонид</v>
      </c>
      <c r="D24" s="64" t="str">
        <f t="shared" si="2"/>
        <v>Говердовский Владислав</v>
      </c>
      <c r="E24" s="65" t="str">
        <f t="shared" si="2"/>
        <v>Мурашковский Алексей</v>
      </c>
      <c r="F24" s="88">
        <v>100</v>
      </c>
      <c r="G24" s="89">
        <v>240</v>
      </c>
      <c r="H24" s="89">
        <v>-80</v>
      </c>
      <c r="I24" s="90">
        <v>30</v>
      </c>
    </row>
    <row r="25" spans="1:9" ht="14.25" thickBot="1" thickTop="1">
      <c r="A25" s="19">
        <f t="shared" si="1"/>
        <v>23</v>
      </c>
      <c r="B25" s="64" t="str">
        <f t="shared" si="2"/>
        <v>Гельфанд Леонид</v>
      </c>
      <c r="C25" s="64" t="str">
        <f t="shared" si="2"/>
        <v>Геминтерн Александр</v>
      </c>
      <c r="D25" s="64" t="str">
        <f t="shared" si="2"/>
        <v>Тальянский Илья</v>
      </c>
      <c r="E25" s="65" t="str">
        <f t="shared" si="2"/>
        <v>Спивак Лев</v>
      </c>
      <c r="F25" s="88">
        <v>110</v>
      </c>
      <c r="G25" s="89">
        <v>140</v>
      </c>
      <c r="H25" s="89">
        <v>100</v>
      </c>
      <c r="I25" s="90">
        <v>90</v>
      </c>
    </row>
    <row r="26" spans="1:9" ht="14.25" thickBot="1" thickTop="1">
      <c r="A26" s="19">
        <f t="shared" si="1"/>
        <v>24</v>
      </c>
      <c r="B26" s="64">
        <f t="shared" si="2"/>
      </c>
      <c r="C26" s="64">
        <f t="shared" si="2"/>
      </c>
      <c r="D26" s="64">
        <f t="shared" si="2"/>
      </c>
      <c r="E26" s="65">
        <f t="shared" si="2"/>
      </c>
      <c r="F26" s="88"/>
      <c r="G26" s="89"/>
      <c r="H26" s="89"/>
      <c r="I26" s="90"/>
    </row>
    <row r="27" spans="1:9" ht="14.25" thickBot="1" thickTop="1">
      <c r="A27" s="19">
        <f t="shared" si="1"/>
        <v>25</v>
      </c>
      <c r="B27" s="64">
        <f t="shared" si="2"/>
      </c>
      <c r="C27" s="64">
        <f t="shared" si="2"/>
      </c>
      <c r="D27" s="64">
        <f t="shared" si="2"/>
      </c>
      <c r="E27" s="65">
        <f t="shared" si="2"/>
      </c>
      <c r="F27" s="88"/>
      <c r="G27" s="89"/>
      <c r="H27" s="89"/>
      <c r="I27" s="90"/>
    </row>
    <row r="28" spans="1:9" ht="14.25" thickBot="1" thickTop="1">
      <c r="A28" s="19">
        <f t="shared" si="1"/>
        <v>26</v>
      </c>
      <c r="B28" s="64">
        <f t="shared" si="2"/>
      </c>
      <c r="C28" s="64">
        <f t="shared" si="2"/>
      </c>
      <c r="D28" s="64">
        <f t="shared" si="2"/>
      </c>
      <c r="E28" s="65">
        <f t="shared" si="2"/>
      </c>
      <c r="F28" s="88"/>
      <c r="G28" s="89"/>
      <c r="H28" s="89"/>
      <c r="I28" s="90"/>
    </row>
    <row r="29" spans="1:9" ht="14.25" thickBot="1" thickTop="1">
      <c r="A29" s="19">
        <f t="shared" si="1"/>
        <v>27</v>
      </c>
      <c r="B29" s="64">
        <f t="shared" si="2"/>
      </c>
      <c r="C29" s="64">
        <f t="shared" si="2"/>
      </c>
      <c r="D29" s="64">
        <f t="shared" si="2"/>
      </c>
      <c r="E29" s="65">
        <f t="shared" si="2"/>
      </c>
      <c r="F29" s="88"/>
      <c r="G29" s="89"/>
      <c r="H29" s="89"/>
      <c r="I29" s="90"/>
    </row>
    <row r="30" spans="1:9" ht="14.25" thickBot="1" thickTop="1">
      <c r="A30" s="19">
        <f t="shared" si="1"/>
        <v>28</v>
      </c>
      <c r="B30" s="64">
        <f t="shared" si="2"/>
      </c>
      <c r="C30" s="64">
        <f t="shared" si="2"/>
      </c>
      <c r="D30" s="64">
        <f t="shared" si="2"/>
      </c>
      <c r="E30" s="65">
        <f t="shared" si="2"/>
      </c>
      <c r="F30" s="88"/>
      <c r="G30" s="89"/>
      <c r="H30" s="89"/>
      <c r="I30" s="90"/>
    </row>
    <row r="31" spans="1:9" ht="14.25" thickBot="1" thickTop="1">
      <c r="A31" s="19">
        <f t="shared" si="1"/>
        <v>29</v>
      </c>
      <c r="B31" s="64">
        <f t="shared" si="2"/>
      </c>
      <c r="C31" s="64">
        <f t="shared" si="2"/>
      </c>
      <c r="D31" s="64">
        <f t="shared" si="2"/>
      </c>
      <c r="E31" s="65">
        <f t="shared" si="2"/>
      </c>
      <c r="F31" s="88"/>
      <c r="G31" s="89"/>
      <c r="H31" s="89"/>
      <c r="I31" s="90"/>
    </row>
    <row r="32" spans="1:9" ht="14.25" thickBot="1" thickTop="1">
      <c r="A32" s="19">
        <f t="shared" si="1"/>
        <v>30</v>
      </c>
      <c r="B32" s="64">
        <f t="shared" si="2"/>
      </c>
      <c r="C32" s="64">
        <f t="shared" si="2"/>
      </c>
      <c r="D32" s="64">
        <f t="shared" si="2"/>
      </c>
      <c r="E32" s="65">
        <f t="shared" si="2"/>
      </c>
      <c r="F32" s="88"/>
      <c r="G32" s="89"/>
      <c r="H32" s="89"/>
      <c r="I32" s="90"/>
    </row>
    <row r="33" spans="1:9" ht="14.25" thickBot="1" thickTop="1">
      <c r="A33" s="19">
        <f t="shared" si="1"/>
        <v>31</v>
      </c>
      <c r="B33" s="64">
        <f t="shared" si="2"/>
      </c>
      <c r="C33" s="64">
        <f t="shared" si="2"/>
      </c>
      <c r="D33" s="64">
        <f t="shared" si="2"/>
      </c>
      <c r="E33" s="65">
        <f t="shared" si="2"/>
      </c>
      <c r="F33" s="88"/>
      <c r="G33" s="89"/>
      <c r="H33" s="89"/>
      <c r="I33" s="90"/>
    </row>
    <row r="34" spans="1:9" ht="14.25" thickBot="1" thickTop="1">
      <c r="A34" s="19">
        <f t="shared" si="1"/>
        <v>32</v>
      </c>
      <c r="B34" s="64">
        <f t="shared" si="2"/>
      </c>
      <c r="C34" s="64">
        <f t="shared" si="2"/>
      </c>
      <c r="D34" s="64">
        <f t="shared" si="2"/>
      </c>
      <c r="E34" s="65">
        <f t="shared" si="2"/>
      </c>
      <c r="F34" s="88"/>
      <c r="G34" s="89"/>
      <c r="H34" s="89"/>
      <c r="I34" s="90"/>
    </row>
    <row r="35" spans="1:9" ht="14.25" thickBot="1" thickTop="1">
      <c r="A35" s="19">
        <f t="shared" si="1"/>
        <v>33</v>
      </c>
      <c r="B35" s="64">
        <f t="shared" si="2"/>
      </c>
      <c r="C35" s="64">
        <f t="shared" si="2"/>
      </c>
      <c r="D35" s="64">
        <f t="shared" si="2"/>
      </c>
      <c r="E35" s="65">
        <f t="shared" si="2"/>
      </c>
      <c r="F35" s="88"/>
      <c r="G35" s="89"/>
      <c r="H35" s="89"/>
      <c r="I35" s="90"/>
    </row>
    <row r="36" spans="1:9" ht="14.25" thickBot="1" thickTop="1">
      <c r="A36" s="19">
        <f t="shared" si="1"/>
        <v>34</v>
      </c>
      <c r="B36" s="64">
        <f t="shared" si="2"/>
      </c>
      <c r="C36" s="64">
        <f t="shared" si="2"/>
      </c>
      <c r="D36" s="64">
        <f t="shared" si="2"/>
      </c>
      <c r="E36" s="65">
        <f t="shared" si="2"/>
      </c>
      <c r="F36" s="88"/>
      <c r="G36" s="89"/>
      <c r="H36" s="89"/>
      <c r="I36" s="90"/>
    </row>
    <row r="37" spans="1:9" ht="14.25" thickBot="1" thickTop="1">
      <c r="A37" s="19">
        <f t="shared" si="1"/>
        <v>35</v>
      </c>
      <c r="B37" s="64">
        <f t="shared" si="2"/>
      </c>
      <c r="C37" s="64">
        <f t="shared" si="2"/>
      </c>
      <c r="D37" s="64">
        <f t="shared" si="2"/>
      </c>
      <c r="E37" s="65">
        <f t="shared" si="2"/>
      </c>
      <c r="F37" s="88"/>
      <c r="G37" s="89"/>
      <c r="H37" s="89"/>
      <c r="I37" s="90"/>
    </row>
    <row r="38" spans="1:9" ht="14.25" thickBot="1" thickTop="1">
      <c r="A38" s="19">
        <f t="shared" si="1"/>
        <v>36</v>
      </c>
      <c r="B38" s="64">
        <f t="shared" si="2"/>
      </c>
      <c r="C38" s="64">
        <f t="shared" si="2"/>
      </c>
      <c r="D38" s="64">
        <f t="shared" si="2"/>
      </c>
      <c r="E38" s="65">
        <f t="shared" si="2"/>
      </c>
      <c r="F38" s="88"/>
      <c r="G38" s="89"/>
      <c r="H38" s="89"/>
      <c r="I38" s="90"/>
    </row>
    <row r="39" spans="1:9" ht="14.25" thickBot="1" thickTop="1">
      <c r="A39" s="19">
        <f t="shared" si="1"/>
        <v>37</v>
      </c>
      <c r="B39" s="64">
        <f t="shared" si="2"/>
      </c>
      <c r="C39" s="64">
        <f t="shared" si="2"/>
      </c>
      <c r="D39" s="64">
        <f t="shared" si="2"/>
      </c>
      <c r="E39" s="65">
        <f t="shared" si="2"/>
      </c>
      <c r="F39" s="88"/>
      <c r="G39" s="89"/>
      <c r="H39" s="89"/>
      <c r="I39" s="90"/>
    </row>
    <row r="40" spans="1:9" ht="14.25" thickBot="1" thickTop="1">
      <c r="A40" s="19">
        <f t="shared" si="1"/>
        <v>38</v>
      </c>
      <c r="B40" s="64">
        <f t="shared" si="2"/>
      </c>
      <c r="C40" s="64">
        <f t="shared" si="2"/>
      </c>
      <c r="D40" s="64">
        <f t="shared" si="2"/>
      </c>
      <c r="E40" s="65">
        <f t="shared" si="2"/>
      </c>
      <c r="F40" s="88"/>
      <c r="G40" s="89"/>
      <c r="H40" s="89"/>
      <c r="I40" s="90"/>
    </row>
    <row r="41" spans="1:9" ht="14.25" thickBot="1" thickTop="1">
      <c r="A41" s="19">
        <f t="shared" si="1"/>
        <v>39</v>
      </c>
      <c r="B41" s="64">
        <f t="shared" si="2"/>
      </c>
      <c r="C41" s="64">
        <f t="shared" si="2"/>
      </c>
      <c r="D41" s="64">
        <f t="shared" si="2"/>
      </c>
      <c r="E41" s="65">
        <f t="shared" si="2"/>
      </c>
      <c r="F41" s="88"/>
      <c r="G41" s="89"/>
      <c r="H41" s="89"/>
      <c r="I41" s="90"/>
    </row>
    <row r="42" spans="1:9" ht="14.25" thickBot="1" thickTop="1">
      <c r="A42" s="19">
        <f t="shared" si="1"/>
        <v>40</v>
      </c>
      <c r="B42" s="64">
        <f t="shared" si="2"/>
      </c>
      <c r="C42" s="64">
        <f t="shared" si="2"/>
      </c>
      <c r="D42" s="64">
        <f t="shared" si="2"/>
      </c>
      <c r="E42" s="65">
        <f t="shared" si="2"/>
      </c>
      <c r="F42" s="88"/>
      <c r="G42" s="89"/>
      <c r="H42" s="89"/>
      <c r="I42" s="90"/>
    </row>
    <row r="43" ht="13.5" thickTop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5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3" sqref="P13"/>
    </sheetView>
  </sheetViews>
  <sheetFormatPr defaultColWidth="9.140625" defaultRowHeight="12.75"/>
  <cols>
    <col min="1" max="1" width="3.57421875" style="16" bestFit="1" customWidth="1"/>
    <col min="2" max="2" width="26.28125" style="16" bestFit="1" customWidth="1"/>
    <col min="3" max="3" width="4.57421875" style="16" bestFit="1" customWidth="1"/>
    <col min="4" max="4" width="4.00390625" style="16" bestFit="1" customWidth="1"/>
    <col min="5" max="5" width="4.57421875" style="16" bestFit="1" customWidth="1"/>
    <col min="6" max="7" width="4.00390625" style="16" customWidth="1"/>
    <col min="8" max="8" width="4.00390625" style="16" bestFit="1" customWidth="1"/>
    <col min="9" max="20" width="3.8515625" style="16" customWidth="1"/>
    <col min="21" max="22" width="5.00390625" style="16" bestFit="1" customWidth="1"/>
    <col min="23" max="23" width="8.57421875" style="16" bestFit="1" customWidth="1"/>
    <col min="24" max="24" width="6.00390625" style="16" customWidth="1"/>
    <col min="25" max="25" width="16.7109375" style="42" hidden="1" customWidth="1"/>
    <col min="26" max="26" width="10.140625" style="16" customWidth="1"/>
    <col min="27" max="16384" width="9.140625" style="16" customWidth="1"/>
  </cols>
  <sheetData>
    <row r="1" spans="1:26" s="25" customFormat="1" ht="21.75" customHeight="1" thickBot="1">
      <c r="A1" s="24"/>
      <c r="B1" s="24"/>
      <c r="C1" s="92" t="s">
        <v>5</v>
      </c>
      <c r="D1" s="93"/>
      <c r="E1" s="93"/>
      <c r="F1" s="93"/>
      <c r="G1" s="93"/>
      <c r="H1" s="93"/>
      <c r="I1" s="92" t="s">
        <v>2</v>
      </c>
      <c r="J1" s="93"/>
      <c r="K1" s="93"/>
      <c r="L1" s="93"/>
      <c r="M1" s="93"/>
      <c r="N1" s="94"/>
      <c r="O1" s="92" t="s">
        <v>6</v>
      </c>
      <c r="P1" s="93"/>
      <c r="Q1" s="93"/>
      <c r="R1" s="93"/>
      <c r="S1" s="93"/>
      <c r="T1" s="94"/>
      <c r="U1" s="95" t="s">
        <v>9</v>
      </c>
      <c r="V1" s="96"/>
      <c r="W1" s="96"/>
      <c r="X1" s="45"/>
      <c r="Y1" s="40"/>
      <c r="Z1" s="67"/>
    </row>
    <row r="2" spans="1:26" s="14" customFormat="1" ht="25.5" customHeight="1" thickBot="1">
      <c r="A2" s="10" t="s">
        <v>0</v>
      </c>
      <c r="B2" s="10" t="s">
        <v>1</v>
      </c>
      <c r="C2" s="78" t="s">
        <v>4</v>
      </c>
      <c r="D2" s="9" t="s">
        <v>7</v>
      </c>
      <c r="E2" s="9" t="s">
        <v>8</v>
      </c>
      <c r="F2" s="9" t="s">
        <v>65</v>
      </c>
      <c r="G2" s="9" t="s">
        <v>66</v>
      </c>
      <c r="H2" s="79" t="s">
        <v>67</v>
      </c>
      <c r="I2" s="78" t="s">
        <v>4</v>
      </c>
      <c r="J2" s="9" t="s">
        <v>7</v>
      </c>
      <c r="K2" s="9" t="s">
        <v>8</v>
      </c>
      <c r="L2" s="9" t="s">
        <v>65</v>
      </c>
      <c r="M2" s="9" t="s">
        <v>66</v>
      </c>
      <c r="N2" s="79" t="s">
        <v>67</v>
      </c>
      <c r="O2" s="78" t="s">
        <v>4</v>
      </c>
      <c r="P2" s="9" t="s">
        <v>7</v>
      </c>
      <c r="Q2" s="9" t="s">
        <v>8</v>
      </c>
      <c r="R2" s="9" t="s">
        <v>65</v>
      </c>
      <c r="S2" s="9" t="s">
        <v>66</v>
      </c>
      <c r="T2" s="79" t="s">
        <v>67</v>
      </c>
      <c r="U2" s="10" t="s">
        <v>5</v>
      </c>
      <c r="V2" s="11" t="s">
        <v>3</v>
      </c>
      <c r="W2" s="23" t="s">
        <v>61</v>
      </c>
      <c r="X2" s="23" t="s">
        <v>62</v>
      </c>
      <c r="Y2" s="41"/>
      <c r="Z2" s="69" t="s">
        <v>2</v>
      </c>
    </row>
    <row r="3" spans="1:26" s="15" customFormat="1" ht="16.5" customHeight="1" thickBot="1">
      <c r="A3" s="35">
        <v>8</v>
      </c>
      <c r="B3" s="36" t="str">
        <f>IF($A3&lt;=player_count,VLOOKUP($A3,list,2,0),"")</f>
        <v>Геминтерн Александр</v>
      </c>
      <c r="C3" s="72">
        <f>IF(ISERROR(MATCH($A3*1000+COLUMN()-3,game_code,0)),"",INDEX(game_results,MATCH($A3*1000+COLUMN()-3,game_code,0),1))</f>
        <v>280</v>
      </c>
      <c r="D3" s="73">
        <f>IF(ISERROR(MATCH($A3*1000+COLUMN()-3,game_code,0)),"",INDEX(game_results,MATCH($A3*1000+COLUMN()-3,game_code,0),1))</f>
        <v>50</v>
      </c>
      <c r="E3" s="73">
        <f>IF(ISERROR(MATCH($A3*1000+COLUMN()-3,game_code,0)),"",INDEX(game_results,MATCH($A3*1000+COLUMN()-3,game_code,0),1))</f>
        <v>250</v>
      </c>
      <c r="F3" s="73">
        <f>IF(ISERROR(MATCH($A3*1000+COLUMN()-3,game_code,0)),"",INDEX(game_results,MATCH($A3*1000+COLUMN()-3,game_code,0),1))</f>
        <v>150</v>
      </c>
      <c r="G3" s="73">
        <f>IF(ISERROR(MATCH($A3*1000+COLUMN()-3,game_code,0)),"",INDEX(game_results,MATCH($A3*1000+COLUMN()-3,game_code,0),1))</f>
        <v>160</v>
      </c>
      <c r="H3" s="74">
        <f>IF(ISERROR(MATCH($A3*1000+COLUMN()-3,game_code,0)),"",INDEX(game_results,MATCH($A3*1000+COLUMN()-3,game_code,0),1))</f>
        <v>140</v>
      </c>
      <c r="I3" s="72">
        <f>IF(ISERROR(MATCH($A3*1000+COLUMN()-9,game_code,0)),"",IF(INDEX(game_results,MATCH($A3*1000+COLUMN()-9,game_code,0),2)=0,"",INDEX(game_results,MATCH($A3*1000+COLUMN()-9,game_code,0),2)))</f>
        <v>1</v>
      </c>
      <c r="J3" s="73">
        <f>IF(ISERROR(MATCH($A3*1000+COLUMN()-9,game_code,0)),"",IF(INDEX(game_results,MATCH($A3*1000+COLUMN()-9,game_code,0),2)=0,"",INDEX(game_results,MATCH($A3*1000+COLUMN()-9,game_code,0),2)))</f>
        <v>3</v>
      </c>
      <c r="K3" s="73">
        <f>IF(ISERROR(MATCH($A3*1000+COLUMN()-9,game_code,0)),"",IF(INDEX(game_results,MATCH($A3*1000+COLUMN()-9,game_code,0),2)=0,"",INDEX(game_results,MATCH($A3*1000+COLUMN()-9,game_code,0),2)))</f>
        <v>1</v>
      </c>
      <c r="L3" s="73">
        <f>IF(ISERROR(MATCH($A3*1000+COLUMN()-9,game_code,0)),"",IF(INDEX(game_results,MATCH($A3*1000+COLUMN()-9,game_code,0),2)=0,"",INDEX(game_results,MATCH($A3*1000+COLUMN()-9,game_code,0),2)))</f>
        <v>1</v>
      </c>
      <c r="M3" s="73">
        <f>IF(ISERROR(MATCH($A3*1000+COLUMN()-9,game_code,0)),"",IF(INDEX(game_results,MATCH($A3*1000+COLUMN()-9,game_code,0),2)=0,"",INDEX(game_results,MATCH($A3*1000+COLUMN()-9,game_code,0),2)))</f>
        <v>2</v>
      </c>
      <c r="N3" s="74">
        <f>IF(ISERROR(MATCH($A3*1000+COLUMN()-9,game_code,0)),"",IF(INDEX(game_results,MATCH($A3*1000+COLUMN()-9,game_code,0),2)=0,"",INDEX(game_results,MATCH($A3*1000+COLUMN()-9,game_code,0),2)))</f>
        <v>1</v>
      </c>
      <c r="O3" s="72">
        <f>IF(I3="","",4-I3)</f>
        <v>3</v>
      </c>
      <c r="P3" s="73">
        <f>IF(J3="","",4-J3)</f>
        <v>1</v>
      </c>
      <c r="Q3" s="73">
        <f>IF(K3="","",4-K3)</f>
        <v>3</v>
      </c>
      <c r="R3" s="73">
        <f>IF(L3="","",4-L3)</f>
        <v>3</v>
      </c>
      <c r="S3" s="73">
        <f>IF(M3="","",4-M3)</f>
        <v>2</v>
      </c>
      <c r="T3" s="74">
        <f>IF(N3="","",4-N3)</f>
        <v>3</v>
      </c>
      <c r="U3" s="31">
        <f>SUM(C3:H3)</f>
        <v>1030</v>
      </c>
      <c r="V3" s="30">
        <f>SUM(O3:T3)</f>
        <v>15</v>
      </c>
      <c r="W3" s="37">
        <f>SUMIF(player_in_game,A3,opponents_sum)</f>
        <v>154.5</v>
      </c>
      <c r="X3" s="37">
        <f>SUMIF(player_in_game,A3,opponents_points_sum)</f>
        <v>9290</v>
      </c>
      <c r="Y3" s="42">
        <f>1000000000000*V3+100000000*W3+1000*U3+X3/10</f>
        <v>15015451030929</v>
      </c>
      <c r="Z3" s="68">
        <f>IF($B3="","",RANK($Y3,$Y$3:$Y$52))</f>
        <v>1</v>
      </c>
    </row>
    <row r="4" spans="1:27" s="15" customFormat="1" ht="15" customHeight="1" thickBot="1" thickTop="1">
      <c r="A4" s="8">
        <v>15</v>
      </c>
      <c r="B4" s="36" t="str">
        <f>IF($A4&lt;=player_count,VLOOKUP($A4,list,2,0),"")</f>
        <v>Тальянский Илья</v>
      </c>
      <c r="C4" s="75">
        <f>IF(ISERROR(MATCH($A4*1000+COLUMN()-3,game_code,0)),"",INDEX(game_results,MATCH($A4*1000+COLUMN()-3,game_code,0),1))</f>
        <v>160</v>
      </c>
      <c r="D4" s="37">
        <f>IF(ISERROR(MATCH($A4*1000+COLUMN()-3,game_code,0)),"",INDEX(game_results,MATCH($A4*1000+COLUMN()-3,game_code,0),1))</f>
        <v>180</v>
      </c>
      <c r="E4" s="37">
        <f>IF(ISERROR(MATCH($A4*1000+COLUMN()-3,game_code,0)),"",INDEX(game_results,MATCH($A4*1000+COLUMN()-3,game_code,0),1))</f>
        <v>220</v>
      </c>
      <c r="F4" s="37">
        <f>IF(ISERROR(MATCH($A4*1000+COLUMN()-3,game_code,0)),"",INDEX(game_results,MATCH($A4*1000+COLUMN()-3,game_code,0),1))</f>
        <v>100</v>
      </c>
      <c r="G4" s="37">
        <f>IF(ISERROR(MATCH($A4*1000+COLUMN()-3,game_code,0)),"",INDEX(game_results,MATCH($A4*1000+COLUMN()-3,game_code,0),1))</f>
        <v>150</v>
      </c>
      <c r="H4" s="76">
        <f>IF(ISERROR(MATCH($A4*1000+COLUMN()-3,game_code,0)),"",INDEX(game_results,MATCH($A4*1000+COLUMN()-3,game_code,0),1))</f>
        <v>100</v>
      </c>
      <c r="I4" s="75">
        <f>IF(ISERROR(MATCH($A4*1000+COLUMN()-9,game_code,0)),"",IF(INDEX(game_results,MATCH($A4*1000+COLUMN()-9,game_code,0),2)=0,"",INDEX(game_results,MATCH($A4*1000+COLUMN()-9,game_code,0),2)))</f>
        <v>1</v>
      </c>
      <c r="J4" s="37">
        <f>IF(ISERROR(MATCH($A4*1000+COLUMN()-9,game_code,0)),"",IF(INDEX(game_results,MATCH($A4*1000+COLUMN()-9,game_code,0),2)=0,"",INDEX(game_results,MATCH($A4*1000+COLUMN()-9,game_code,0),2)))</f>
        <v>1</v>
      </c>
      <c r="K4" s="37">
        <f>IF(ISERROR(MATCH($A4*1000+COLUMN()-9,game_code,0)),"",IF(INDEX(game_results,MATCH($A4*1000+COLUMN()-9,game_code,0),2)=0,"",INDEX(game_results,MATCH($A4*1000+COLUMN()-9,game_code,0),2)))</f>
        <v>1</v>
      </c>
      <c r="L4" s="37">
        <f>IF(ISERROR(MATCH($A4*1000+COLUMN()-9,game_code,0)),"",IF(INDEX(game_results,MATCH($A4*1000+COLUMN()-9,game_code,0),2)=0,"",INDEX(game_results,MATCH($A4*1000+COLUMN()-9,game_code,0),2)))</f>
        <v>2</v>
      </c>
      <c r="M4" s="37">
        <f>IF(ISERROR(MATCH($A4*1000+COLUMN()-9,game_code,0)),"",IF(INDEX(game_results,MATCH($A4*1000+COLUMN()-9,game_code,0),2)=0,"",INDEX(game_results,MATCH($A4*1000+COLUMN()-9,game_code,0),2)))</f>
        <v>3</v>
      </c>
      <c r="N4" s="76">
        <f>IF(ISERROR(MATCH($A4*1000+COLUMN()-9,game_code,0)),"",IF(INDEX(game_results,MATCH($A4*1000+COLUMN()-9,game_code,0),2)=0,"",INDEX(game_results,MATCH($A4*1000+COLUMN()-9,game_code,0),2)))</f>
        <v>3</v>
      </c>
      <c r="O4" s="29">
        <f>IF(I4="","",4-I4)</f>
        <v>3</v>
      </c>
      <c r="P4" s="71">
        <f>IF(J4="","",4-J4)</f>
        <v>3</v>
      </c>
      <c r="Q4" s="71">
        <f>IF(K4="","",4-K4)</f>
        <v>3</v>
      </c>
      <c r="R4" s="71">
        <f>IF(L4="","",4-L4)</f>
        <v>2</v>
      </c>
      <c r="S4" s="71">
        <f>IF(M4="","",4-M4)</f>
        <v>1</v>
      </c>
      <c r="T4" s="77">
        <f>IF(N4="","",4-N4)</f>
        <v>1</v>
      </c>
      <c r="U4" s="29">
        <f>SUM(C4:H4)</f>
        <v>910</v>
      </c>
      <c r="V4" s="28">
        <f>SUM(O4:T4)</f>
        <v>13</v>
      </c>
      <c r="W4" s="37">
        <f>SUMIF(player_in_game,A4,opponents_sum)</f>
        <v>170.5</v>
      </c>
      <c r="X4" s="37">
        <f>SUMIF(player_in_game,A4,opponents_points_sum)</f>
        <v>10530</v>
      </c>
      <c r="Y4" s="42">
        <f>1000000000000*V4+100000000*W4+1000*U4+X4/10</f>
        <v>13017050911053</v>
      </c>
      <c r="Z4" s="66">
        <f>IF($B4="","",RANK($Y4,$Y$3:$Y$52))</f>
        <v>2</v>
      </c>
      <c r="AA4" s="16"/>
    </row>
    <row r="5" spans="1:26" s="15" customFormat="1" ht="15" customHeight="1" thickBot="1" thickTop="1">
      <c r="A5" s="8">
        <v>1</v>
      </c>
      <c r="B5" s="36" t="str">
        <f>IF($A5&lt;=player_count,VLOOKUP($A5,list,2,0),"")</f>
        <v>Гельфанд Леонид</v>
      </c>
      <c r="C5" s="75">
        <f>IF(ISERROR(MATCH($A5*1000+COLUMN()-3,game_code,0)),"",INDEX(game_results,MATCH($A5*1000+COLUMN()-3,game_code,0),1))</f>
        <v>10</v>
      </c>
      <c r="D5" s="37">
        <f>IF(ISERROR(MATCH($A5*1000+COLUMN()-3,game_code,0)),"",INDEX(game_results,MATCH($A5*1000+COLUMN()-3,game_code,0),1))</f>
        <v>210</v>
      </c>
      <c r="E5" s="37">
        <f>IF(ISERROR(MATCH($A5*1000+COLUMN()-3,game_code,0)),"",INDEX(game_results,MATCH($A5*1000+COLUMN()-3,game_code,0),1))</f>
        <v>120</v>
      </c>
      <c r="F5" s="37">
        <f>IF(ISERROR(MATCH($A5*1000+COLUMN()-3,game_code,0)),"",INDEX(game_results,MATCH($A5*1000+COLUMN()-3,game_code,0),1))</f>
        <v>220</v>
      </c>
      <c r="G5" s="37">
        <f>IF(ISERROR(MATCH($A5*1000+COLUMN()-3,game_code,0)),"",INDEX(game_results,MATCH($A5*1000+COLUMN()-3,game_code,0),1))</f>
        <v>240</v>
      </c>
      <c r="H5" s="76">
        <f>IF(ISERROR(MATCH($A5*1000+COLUMN()-3,game_code,0)),"",INDEX(game_results,MATCH($A5*1000+COLUMN()-3,game_code,0),1))</f>
        <v>110</v>
      </c>
      <c r="I5" s="75">
        <f>IF(ISERROR(MATCH($A5*1000+COLUMN()-9,game_code,0)),"",IF(INDEX(game_results,MATCH($A5*1000+COLUMN()-9,game_code,0),2)=0,"",INDEX(game_results,MATCH($A5*1000+COLUMN()-9,game_code,0),2)))</f>
        <v>3</v>
      </c>
      <c r="J5" s="37">
        <f>IF(ISERROR(MATCH($A5*1000+COLUMN()-9,game_code,0)),"",IF(INDEX(game_results,MATCH($A5*1000+COLUMN()-9,game_code,0),2)=0,"",INDEX(game_results,MATCH($A5*1000+COLUMN()-9,game_code,0),2)))</f>
        <v>1</v>
      </c>
      <c r="K5" s="37">
        <f>IF(ISERROR(MATCH($A5*1000+COLUMN()-9,game_code,0)),"",IF(INDEX(game_results,MATCH($A5*1000+COLUMN()-9,game_code,0),2)=0,"",INDEX(game_results,MATCH($A5*1000+COLUMN()-9,game_code,0),2)))</f>
        <v>3</v>
      </c>
      <c r="L5" s="37">
        <f>IF(ISERROR(MATCH($A5*1000+COLUMN()-9,game_code,0)),"",IF(INDEX(game_results,MATCH($A5*1000+COLUMN()-9,game_code,0),2)=0,"",INDEX(game_results,MATCH($A5*1000+COLUMN()-9,game_code,0),2)))</f>
        <v>1</v>
      </c>
      <c r="M5" s="37">
        <f>IF(ISERROR(MATCH($A5*1000+COLUMN()-9,game_code,0)),"",IF(INDEX(game_results,MATCH($A5*1000+COLUMN()-9,game_code,0),2)=0,"",INDEX(game_results,MATCH($A5*1000+COLUMN()-9,game_code,0),2)))</f>
        <v>1</v>
      </c>
      <c r="N5" s="76">
        <f>IF(ISERROR(MATCH($A5*1000+COLUMN()-9,game_code,0)),"",IF(INDEX(game_results,MATCH($A5*1000+COLUMN()-9,game_code,0),2)=0,"",INDEX(game_results,MATCH($A5*1000+COLUMN()-9,game_code,0),2)))</f>
        <v>2</v>
      </c>
      <c r="O5" s="29">
        <f>IF(I5="","",4-I5)</f>
        <v>1</v>
      </c>
      <c r="P5" s="71">
        <f>IF(J5="","",4-J5)</f>
        <v>3</v>
      </c>
      <c r="Q5" s="71">
        <f>IF(K5="","",4-K5)</f>
        <v>1</v>
      </c>
      <c r="R5" s="71">
        <f>IF(L5="","",4-L5)</f>
        <v>3</v>
      </c>
      <c r="S5" s="71">
        <f>IF(M5="","",4-M5)</f>
        <v>3</v>
      </c>
      <c r="T5" s="77">
        <f>IF(N5="","",4-N5)</f>
        <v>2</v>
      </c>
      <c r="U5" s="29">
        <f>SUM(C5:H5)</f>
        <v>910</v>
      </c>
      <c r="V5" s="28">
        <f>SUM(O5:T5)</f>
        <v>13</v>
      </c>
      <c r="W5" s="37">
        <f>SUMIF(player_in_game,A5,opponents_sum)</f>
        <v>147.5</v>
      </c>
      <c r="X5" s="37">
        <f>SUMIF(player_in_game,A5,opponents_points_sum)</f>
        <v>8190</v>
      </c>
      <c r="Y5" s="42">
        <f>1000000000000*V5+100000000*W5+1000*U5+X5/10</f>
        <v>13014750910819</v>
      </c>
      <c r="Z5" s="66">
        <f>IF($B5="","",RANK($Y5,$Y$3:$Y$52))</f>
        <v>3</v>
      </c>
    </row>
    <row r="6" spans="1:27" s="15" customFormat="1" ht="15" customHeight="1" thickBot="1" thickTop="1">
      <c r="A6" s="8">
        <v>2</v>
      </c>
      <c r="B6" s="36" t="str">
        <f>IF($A6&lt;=player_count,VLOOKUP($A6,list,2,0),"")</f>
        <v>Спивак Лев</v>
      </c>
      <c r="C6" s="75">
        <f>IF(ISERROR(MATCH($A6*1000+COLUMN()-3,game_code,0)),"",INDEX(game_results,MATCH($A6*1000+COLUMN()-3,game_code,0),1))</f>
        <v>210</v>
      </c>
      <c r="D6" s="37">
        <f>IF(ISERROR(MATCH($A6*1000+COLUMN()-3,game_code,0)),"",INDEX(game_results,MATCH($A6*1000+COLUMN()-3,game_code,0),1))</f>
        <v>90</v>
      </c>
      <c r="E6" s="37">
        <f>IF(ISERROR(MATCH($A6*1000+COLUMN()-3,game_code,0)),"",INDEX(game_results,MATCH($A6*1000+COLUMN()-3,game_code,0),1))</f>
        <v>80</v>
      </c>
      <c r="F6" s="37">
        <f>IF(ISERROR(MATCH($A6*1000+COLUMN()-3,game_code,0)),"",INDEX(game_results,MATCH($A6*1000+COLUMN()-3,game_code,0),1))</f>
        <v>120</v>
      </c>
      <c r="G6" s="37">
        <f>IF(ISERROR(MATCH($A6*1000+COLUMN()-3,game_code,0)),"",INDEX(game_results,MATCH($A6*1000+COLUMN()-3,game_code,0),1))</f>
        <v>180</v>
      </c>
      <c r="H6" s="76">
        <f>IF(ISERROR(MATCH($A6*1000+COLUMN()-3,game_code,0)),"",INDEX(game_results,MATCH($A6*1000+COLUMN()-3,game_code,0),1))</f>
        <v>90</v>
      </c>
      <c r="I6" s="75">
        <f>IF(ISERROR(MATCH($A6*1000+COLUMN()-9,game_code,0)),"",IF(INDEX(game_results,MATCH($A6*1000+COLUMN()-9,game_code,0),2)=0,"",INDEX(game_results,MATCH($A6*1000+COLUMN()-9,game_code,0),2)))</f>
        <v>1</v>
      </c>
      <c r="J6" s="37">
        <f>IF(ISERROR(MATCH($A6*1000+COLUMN()-9,game_code,0)),"",IF(INDEX(game_results,MATCH($A6*1000+COLUMN()-9,game_code,0),2)=0,"",INDEX(game_results,MATCH($A6*1000+COLUMN()-9,game_code,0),2)))</f>
        <v>2</v>
      </c>
      <c r="K6" s="37">
        <f>IF(ISERROR(MATCH($A6*1000+COLUMN()-9,game_code,0)),"",IF(INDEX(game_results,MATCH($A6*1000+COLUMN()-9,game_code,0),2)=0,"",INDEX(game_results,MATCH($A6*1000+COLUMN()-9,game_code,0),2)))</f>
        <v>2.5</v>
      </c>
      <c r="L6" s="37">
        <f>IF(ISERROR(MATCH($A6*1000+COLUMN()-9,game_code,0)),"",IF(INDEX(game_results,MATCH($A6*1000+COLUMN()-9,game_code,0),2)=0,"",INDEX(game_results,MATCH($A6*1000+COLUMN()-9,game_code,0),2)))</f>
        <v>2</v>
      </c>
      <c r="M6" s="37">
        <f>IF(ISERROR(MATCH($A6*1000+COLUMN()-9,game_code,0)),"",IF(INDEX(game_results,MATCH($A6*1000+COLUMN()-9,game_code,0),2)=0,"",INDEX(game_results,MATCH($A6*1000+COLUMN()-9,game_code,0),2)))</f>
        <v>1</v>
      </c>
      <c r="N6" s="76">
        <f>IF(ISERROR(MATCH($A6*1000+COLUMN()-9,game_code,0)),"",IF(INDEX(game_results,MATCH($A6*1000+COLUMN()-9,game_code,0),2)=0,"",INDEX(game_results,MATCH($A6*1000+COLUMN()-9,game_code,0),2)))</f>
        <v>4</v>
      </c>
      <c r="O6" s="29">
        <f>IF(I6="","",4-I6)</f>
        <v>3</v>
      </c>
      <c r="P6" s="71">
        <f>IF(J6="","",4-J6)</f>
        <v>2</v>
      </c>
      <c r="Q6" s="71">
        <f>IF(K6="","",4-K6)</f>
        <v>1.5</v>
      </c>
      <c r="R6" s="71">
        <f>IF(L6="","",4-L6)</f>
        <v>2</v>
      </c>
      <c r="S6" s="71">
        <f>IF(M6="","",4-M6)</f>
        <v>3</v>
      </c>
      <c r="T6" s="77">
        <f>IF(N6="","",4-N6)</f>
        <v>0</v>
      </c>
      <c r="U6" s="29">
        <f>SUM(C6:H6)</f>
        <v>770</v>
      </c>
      <c r="V6" s="28">
        <f>SUM(O6:T6)</f>
        <v>11.5</v>
      </c>
      <c r="W6" s="37">
        <f>SUMIF(player_in_game,A6,opponents_sum)</f>
        <v>185.5</v>
      </c>
      <c r="X6" s="37">
        <f>SUMIF(player_in_game,A6,opponents_points_sum)</f>
        <v>11130</v>
      </c>
      <c r="Y6" s="42">
        <f>1000000000000*V6+100000000*W6+1000*U6+X6/10</f>
        <v>11518550771113</v>
      </c>
      <c r="Z6" s="66">
        <f>IF($B6="","",RANK($Y6,$Y$3:$Y$52))</f>
        <v>4</v>
      </c>
      <c r="AA6" s="16"/>
    </row>
    <row r="7" spans="1:27" s="15" customFormat="1" ht="15" customHeight="1" thickBot="1" thickTop="1">
      <c r="A7" s="8">
        <v>11</v>
      </c>
      <c r="B7" s="36" t="str">
        <f>IF($A7&lt;=player_count,VLOOKUP($A7,list,2,0),"")</f>
        <v>Козьмин Юрий</v>
      </c>
      <c r="C7" s="75">
        <f>IF(ISERROR(MATCH($A7*1000+COLUMN()-3,game_code,0)),"",INDEX(game_results,MATCH($A7*1000+COLUMN()-3,game_code,0),1))</f>
        <v>260</v>
      </c>
      <c r="D7" s="37">
        <f>IF(ISERROR(MATCH($A7*1000+COLUMN()-3,game_code,0)),"",INDEX(game_results,MATCH($A7*1000+COLUMN()-3,game_code,0),1))</f>
        <v>-30</v>
      </c>
      <c r="E7" s="37">
        <f>IF(ISERROR(MATCH($A7*1000+COLUMN()-3,game_code,0)),"",INDEX(game_results,MATCH($A7*1000+COLUMN()-3,game_code,0),1))</f>
        <v>140</v>
      </c>
      <c r="F7" s="37">
        <f>IF(ISERROR(MATCH($A7*1000+COLUMN()-3,game_code,0)),"",INDEX(game_results,MATCH($A7*1000+COLUMN()-3,game_code,0),1))</f>
        <v>120</v>
      </c>
      <c r="G7" s="37">
        <f>IF(ISERROR(MATCH($A7*1000+COLUMN()-3,game_code,0)),"",INDEX(game_results,MATCH($A7*1000+COLUMN()-3,game_code,0),1))</f>
        <v>100</v>
      </c>
      <c r="H7" s="76">
        <f>IF(ISERROR(MATCH($A7*1000+COLUMN()-3,game_code,0)),"",INDEX(game_results,MATCH($A7*1000+COLUMN()-3,game_code,0),1))</f>
      </c>
      <c r="I7" s="75">
        <f>IF(ISERROR(MATCH($A7*1000+COLUMN()-9,game_code,0)),"",IF(INDEX(game_results,MATCH($A7*1000+COLUMN()-9,game_code,0),2)=0,"",INDEX(game_results,MATCH($A7*1000+COLUMN()-9,game_code,0),2)))</f>
        <v>1</v>
      </c>
      <c r="J7" s="37">
        <f>IF(ISERROR(MATCH($A7*1000+COLUMN()-9,game_code,0)),"",IF(INDEX(game_results,MATCH($A7*1000+COLUMN()-9,game_code,0),2)=0,"",INDEX(game_results,MATCH($A7*1000+COLUMN()-9,game_code,0),2)))</f>
        <v>4</v>
      </c>
      <c r="K7" s="37">
        <f>IF(ISERROR(MATCH($A7*1000+COLUMN()-9,game_code,0)),"",IF(INDEX(game_results,MATCH($A7*1000+COLUMN()-9,game_code,0),2)=0,"",INDEX(game_results,MATCH($A7*1000+COLUMN()-9,game_code,0),2)))</f>
        <v>1</v>
      </c>
      <c r="L7" s="37">
        <f>IF(ISERROR(MATCH($A7*1000+COLUMN()-9,game_code,0)),"",IF(INDEX(game_results,MATCH($A7*1000+COLUMN()-9,game_code,0),2)=0,"",INDEX(game_results,MATCH($A7*1000+COLUMN()-9,game_code,0),2)))</f>
        <v>1</v>
      </c>
      <c r="M7" s="37">
        <f>IF(ISERROR(MATCH($A7*1000+COLUMN()-9,game_code,0)),"",IF(INDEX(game_results,MATCH($A7*1000+COLUMN()-9,game_code,0),2)=0,"",INDEX(game_results,MATCH($A7*1000+COLUMN()-9,game_code,0),2)))</f>
        <v>2</v>
      </c>
      <c r="N7" s="76">
        <f>IF(ISERROR(MATCH($A7*1000+COLUMN()-9,game_code,0)),"",IF(INDEX(game_results,MATCH($A7*1000+COLUMN()-9,game_code,0),2)=0,"",INDEX(game_results,MATCH($A7*1000+COLUMN()-9,game_code,0),2)))</f>
      </c>
      <c r="O7" s="29">
        <f>IF(I7="","",4-I7)</f>
        <v>3</v>
      </c>
      <c r="P7" s="71">
        <f>IF(J7="","",4-J7)</f>
        <v>0</v>
      </c>
      <c r="Q7" s="71">
        <f>IF(K7="","",4-K7)</f>
        <v>3</v>
      </c>
      <c r="R7" s="71">
        <f>IF(L7="","",4-L7)</f>
        <v>3</v>
      </c>
      <c r="S7" s="71">
        <f>IF(M7="","",4-M7)</f>
        <v>2</v>
      </c>
      <c r="T7" s="77">
        <f>IF(N7="","",4-N7)</f>
      </c>
      <c r="U7" s="29">
        <f>SUM(C7:H7)</f>
        <v>590</v>
      </c>
      <c r="V7" s="28">
        <f>SUM(O7:T7)</f>
        <v>11</v>
      </c>
      <c r="W7" s="37">
        <f>SUMIF(player_in_game,A7,opponents_sum)</f>
        <v>103</v>
      </c>
      <c r="X7" s="37">
        <f>SUMIF(player_in_game,A7,opponents_points_sum)</f>
        <v>5050</v>
      </c>
      <c r="Y7" s="42">
        <f>1000000000000*V7+100000000*W7+1000*U7+X7/10</f>
        <v>11010300590505</v>
      </c>
      <c r="Z7" s="66">
        <f>IF($B7="","",RANK($Y7,$Y$3:$Y$52))</f>
        <v>5</v>
      </c>
      <c r="AA7" s="16"/>
    </row>
    <row r="8" spans="1:27" s="15" customFormat="1" ht="15" customHeight="1" thickBot="1" thickTop="1">
      <c r="A8" s="8">
        <v>22</v>
      </c>
      <c r="B8" s="36" t="str">
        <f>IF($A8&lt;=player_count,VLOOKUP($A8,list,2,0),"")</f>
        <v>Шмулевич Лев</v>
      </c>
      <c r="C8" s="75">
        <f>IF(ISERROR(MATCH($A8*1000+COLUMN()-3,game_code,0)),"",INDEX(game_results,MATCH($A8*1000+COLUMN()-3,game_code,0),1))</f>
        <v>230</v>
      </c>
      <c r="D8" s="37">
        <f>IF(ISERROR(MATCH($A8*1000+COLUMN()-3,game_code,0)),"",INDEX(game_results,MATCH($A8*1000+COLUMN()-3,game_code,0),1))</f>
        <v>180</v>
      </c>
      <c r="E8" s="37">
        <f>IF(ISERROR(MATCH($A8*1000+COLUMN()-3,game_code,0)),"",INDEX(game_results,MATCH($A8*1000+COLUMN()-3,game_code,0),1))</f>
        <v>210</v>
      </c>
      <c r="F8" s="37">
        <f>IF(ISERROR(MATCH($A8*1000+COLUMN()-3,game_code,0)),"",INDEX(game_results,MATCH($A8*1000+COLUMN()-3,game_code,0),1))</f>
        <v>100</v>
      </c>
      <c r="G8" s="37">
        <f>IF(ISERROR(MATCH($A8*1000+COLUMN()-3,game_code,0)),"",INDEX(game_results,MATCH($A8*1000+COLUMN()-3,game_code,0),1))</f>
        <v>10</v>
      </c>
      <c r="H8" s="76">
        <f>IF(ISERROR(MATCH($A8*1000+COLUMN()-3,game_code,0)),"",INDEX(game_results,MATCH($A8*1000+COLUMN()-3,game_code,0),1))</f>
      </c>
      <c r="I8" s="75">
        <f>IF(ISERROR(MATCH($A8*1000+COLUMN()-9,game_code,0)),"",IF(INDEX(game_results,MATCH($A8*1000+COLUMN()-9,game_code,0),2)=0,"",INDEX(game_results,MATCH($A8*1000+COLUMN()-9,game_code,0),2)))</f>
        <v>1</v>
      </c>
      <c r="J8" s="37">
        <f>IF(ISERROR(MATCH($A8*1000+COLUMN()-9,game_code,0)),"",IF(INDEX(game_results,MATCH($A8*1000+COLUMN()-9,game_code,0),2)=0,"",INDEX(game_results,MATCH($A8*1000+COLUMN()-9,game_code,0),2)))</f>
        <v>1</v>
      </c>
      <c r="K8" s="37">
        <f>IF(ISERROR(MATCH($A8*1000+COLUMN()-9,game_code,0)),"",IF(INDEX(game_results,MATCH($A8*1000+COLUMN()-9,game_code,0),2)=0,"",INDEX(game_results,MATCH($A8*1000+COLUMN()-9,game_code,0),2)))</f>
        <v>2</v>
      </c>
      <c r="L8" s="37">
        <f>IF(ISERROR(MATCH($A8*1000+COLUMN()-9,game_code,0)),"",IF(INDEX(game_results,MATCH($A8*1000+COLUMN()-9,game_code,0),2)=0,"",INDEX(game_results,MATCH($A8*1000+COLUMN()-9,game_code,0),2)))</f>
        <v>2.5</v>
      </c>
      <c r="M8" s="37">
        <f>IF(ISERROR(MATCH($A8*1000+COLUMN()-9,game_code,0)),"",IF(INDEX(game_results,MATCH($A8*1000+COLUMN()-9,game_code,0),2)=0,"",INDEX(game_results,MATCH($A8*1000+COLUMN()-9,game_code,0),2)))</f>
        <v>4</v>
      </c>
      <c r="N8" s="76">
        <f>IF(ISERROR(MATCH($A8*1000+COLUMN()-9,game_code,0)),"",IF(INDEX(game_results,MATCH($A8*1000+COLUMN()-9,game_code,0),2)=0,"",INDEX(game_results,MATCH($A8*1000+COLUMN()-9,game_code,0),2)))</f>
      </c>
      <c r="O8" s="29">
        <f>IF(I8="","",4-I8)</f>
        <v>3</v>
      </c>
      <c r="P8" s="71">
        <f>IF(J8="","",4-J8)</f>
        <v>3</v>
      </c>
      <c r="Q8" s="71">
        <f>IF(K8="","",4-K8)</f>
        <v>2</v>
      </c>
      <c r="R8" s="71">
        <f>IF(L8="","",4-L8)</f>
        <v>1.5</v>
      </c>
      <c r="S8" s="71">
        <f>IF(M8="","",4-M8)</f>
        <v>0</v>
      </c>
      <c r="T8" s="77">
        <f>IF(N8="","",4-N8)</f>
      </c>
      <c r="U8" s="29">
        <f>SUM(C8:H8)</f>
        <v>730</v>
      </c>
      <c r="V8" s="28">
        <f>SUM(O8:T8)</f>
        <v>9.5</v>
      </c>
      <c r="W8" s="37">
        <f>SUMIF(player_in_game,A8,opponents_sum)</f>
        <v>129.5</v>
      </c>
      <c r="X8" s="37">
        <f>SUMIF(player_in_game,A8,opponents_points_sum)</f>
        <v>6970</v>
      </c>
      <c r="Y8" s="42">
        <f>1000000000000*V8+100000000*W8+1000*U8+X8/10</f>
        <v>9512950730697</v>
      </c>
      <c r="Z8" s="66">
        <f>IF($B8="","",RANK($Y8,$Y$3:$Y$52))</f>
        <v>6</v>
      </c>
      <c r="AA8" s="16"/>
    </row>
    <row r="9" spans="1:26" s="15" customFormat="1" ht="15" customHeight="1" thickBot="1" thickTop="1">
      <c r="A9" s="8">
        <v>13</v>
      </c>
      <c r="B9" s="36" t="str">
        <f>IF($A9&lt;=player_count,VLOOKUP($A9,list,2,0),"")</f>
        <v>Мурашковский Алексей</v>
      </c>
      <c r="C9" s="75">
        <f>IF(ISERROR(MATCH($A9*1000+COLUMN()-3,game_code,0)),"",INDEX(game_results,MATCH($A9*1000+COLUMN()-3,game_code,0),1))</f>
        <v>90</v>
      </c>
      <c r="D9" s="37">
        <f>IF(ISERROR(MATCH($A9*1000+COLUMN()-3,game_code,0)),"",INDEX(game_results,MATCH($A9*1000+COLUMN()-3,game_code,0),1))</f>
        <v>80</v>
      </c>
      <c r="E9" s="37">
        <f>IF(ISERROR(MATCH($A9*1000+COLUMN()-3,game_code,0)),"",INDEX(game_results,MATCH($A9*1000+COLUMN()-3,game_code,0),1))</f>
        <v>180</v>
      </c>
      <c r="F9" s="37">
        <f>IF(ISERROR(MATCH($A9*1000+COLUMN()-3,game_code,0)),"",INDEX(game_results,MATCH($A9*1000+COLUMN()-3,game_code,0),1))</f>
        <v>100</v>
      </c>
      <c r="G9" s="37">
        <f>IF(ISERROR(MATCH($A9*1000+COLUMN()-3,game_code,0)),"",INDEX(game_results,MATCH($A9*1000+COLUMN()-3,game_code,0),1))</f>
        <v>30</v>
      </c>
      <c r="H9" s="76">
        <f>IF(ISERROR(MATCH($A9*1000+COLUMN()-3,game_code,0)),"",INDEX(game_results,MATCH($A9*1000+COLUMN()-3,game_code,0),1))</f>
      </c>
      <c r="I9" s="75">
        <f>IF(ISERROR(MATCH($A9*1000+COLUMN()-9,game_code,0)),"",IF(INDEX(game_results,MATCH($A9*1000+COLUMN()-9,game_code,0),2)=0,"",INDEX(game_results,MATCH($A9*1000+COLUMN()-9,game_code,0),2)))</f>
        <v>2</v>
      </c>
      <c r="J9" s="37">
        <f>IF(ISERROR(MATCH($A9*1000+COLUMN()-9,game_code,0)),"",IF(INDEX(game_results,MATCH($A9*1000+COLUMN()-9,game_code,0),2)=0,"",INDEX(game_results,MATCH($A9*1000+COLUMN()-9,game_code,0),2)))</f>
        <v>2.5</v>
      </c>
      <c r="K9" s="37">
        <f>IF(ISERROR(MATCH($A9*1000+COLUMN()-9,game_code,0)),"",IF(INDEX(game_results,MATCH($A9*1000+COLUMN()-9,game_code,0),2)=0,"",INDEX(game_results,MATCH($A9*1000+COLUMN()-9,game_code,0),2)))</f>
        <v>1</v>
      </c>
      <c r="L9" s="37">
        <f>IF(ISERROR(MATCH($A9*1000+COLUMN()-9,game_code,0)),"",IF(INDEX(game_results,MATCH($A9*1000+COLUMN()-9,game_code,0),2)=0,"",INDEX(game_results,MATCH($A9*1000+COLUMN()-9,game_code,0),2)))</f>
        <v>2.5</v>
      </c>
      <c r="M9" s="37">
        <f>IF(ISERROR(MATCH($A9*1000+COLUMN()-9,game_code,0)),"",IF(INDEX(game_results,MATCH($A9*1000+COLUMN()-9,game_code,0),2)=0,"",INDEX(game_results,MATCH($A9*1000+COLUMN()-9,game_code,0),2)))</f>
        <v>3</v>
      </c>
      <c r="N9" s="76">
        <f>IF(ISERROR(MATCH($A9*1000+COLUMN()-9,game_code,0)),"",IF(INDEX(game_results,MATCH($A9*1000+COLUMN()-9,game_code,0),2)=0,"",INDEX(game_results,MATCH($A9*1000+COLUMN()-9,game_code,0),2)))</f>
      </c>
      <c r="O9" s="29">
        <f>IF(I9="","",4-I9)</f>
        <v>2</v>
      </c>
      <c r="P9" s="71">
        <f>IF(J9="","",4-J9)</f>
        <v>1.5</v>
      </c>
      <c r="Q9" s="71">
        <f>IF(K9="","",4-K9)</f>
        <v>3</v>
      </c>
      <c r="R9" s="71">
        <f>IF(L9="","",4-L9)</f>
        <v>1.5</v>
      </c>
      <c r="S9" s="71">
        <f>IF(M9="","",4-M9)</f>
        <v>1</v>
      </c>
      <c r="T9" s="77">
        <f>IF(N9="","",4-N9)</f>
      </c>
      <c r="U9" s="29">
        <f>SUM(C9:H9)</f>
        <v>480</v>
      </c>
      <c r="V9" s="28">
        <f>SUM(O9:T9)</f>
        <v>9</v>
      </c>
      <c r="W9" s="37">
        <f>SUMIF(player_in_game,A9,opponents_sum)</f>
        <v>112</v>
      </c>
      <c r="X9" s="37">
        <f>SUMIF(player_in_game,A9,opponents_points_sum)</f>
        <v>6220</v>
      </c>
      <c r="Y9" s="42">
        <f>1000000000000*V9+100000000*W9+1000*U9+X9/10</f>
        <v>9011200480622</v>
      </c>
      <c r="Z9" s="66">
        <f>IF($B9="","",RANK($Y9,$Y$3:$Y$52))</f>
        <v>7</v>
      </c>
    </row>
    <row r="10" spans="1:26" s="15" customFormat="1" ht="15" customHeight="1" thickBot="1" thickTop="1">
      <c r="A10" s="8">
        <v>3</v>
      </c>
      <c r="B10" s="36" t="str">
        <f>IF($A10&lt;=player_count,VLOOKUP($A10,list,2,0),"")</f>
        <v>Говердовский Владислав</v>
      </c>
      <c r="C10" s="75">
        <f>IF(ISERROR(MATCH($A10*1000+COLUMN()-3,game_code,0)),"",INDEX(game_results,MATCH($A10*1000+COLUMN()-3,game_code,0),1))</f>
        <v>50</v>
      </c>
      <c r="D10" s="37">
        <f>IF(ISERROR(MATCH($A10*1000+COLUMN()-3,game_code,0)),"",INDEX(game_results,MATCH($A10*1000+COLUMN()-3,game_code,0),1))</f>
        <v>60</v>
      </c>
      <c r="E10" s="37">
        <f>IF(ISERROR(MATCH($A10*1000+COLUMN()-3,game_code,0)),"",INDEX(game_results,MATCH($A10*1000+COLUMN()-3,game_code,0),1))</f>
        <v>20</v>
      </c>
      <c r="F10" s="37">
        <f>IF(ISERROR(MATCH($A10*1000+COLUMN()-3,game_code,0)),"",INDEX(game_results,MATCH($A10*1000+COLUMN()-3,game_code,0),1))</f>
        <v>140</v>
      </c>
      <c r="G10" s="37">
        <f>IF(ISERROR(MATCH($A10*1000+COLUMN()-3,game_code,0)),"",INDEX(game_results,MATCH($A10*1000+COLUMN()-3,game_code,0),1))</f>
        <v>-80</v>
      </c>
      <c r="H10" s="76">
        <f>IF(ISERROR(MATCH($A10*1000+COLUMN()-3,game_code,0)),"",INDEX(game_results,MATCH($A10*1000+COLUMN()-3,game_code,0),1))</f>
      </c>
      <c r="I10" s="75">
        <f>IF(ISERROR(MATCH($A10*1000+COLUMN()-9,game_code,0)),"",IF(INDEX(game_results,MATCH($A10*1000+COLUMN()-9,game_code,0),2)=0,"",INDEX(game_results,MATCH($A10*1000+COLUMN()-9,game_code,0),2)))</f>
        <v>2</v>
      </c>
      <c r="J10" s="37">
        <f>IF(ISERROR(MATCH($A10*1000+COLUMN()-9,game_code,0)),"",IF(INDEX(game_results,MATCH($A10*1000+COLUMN()-9,game_code,0),2)=0,"",INDEX(game_results,MATCH($A10*1000+COLUMN()-9,game_code,0),2)))</f>
        <v>2</v>
      </c>
      <c r="K10" s="37">
        <f>IF(ISERROR(MATCH($A10*1000+COLUMN()-9,game_code,0)),"",IF(INDEX(game_results,MATCH($A10*1000+COLUMN()-9,game_code,0),2)=0,"",INDEX(game_results,MATCH($A10*1000+COLUMN()-9,game_code,0),2)))</f>
        <v>3</v>
      </c>
      <c r="L10" s="37">
        <f>IF(ISERROR(MATCH($A10*1000+COLUMN()-9,game_code,0)),"",IF(INDEX(game_results,MATCH($A10*1000+COLUMN()-9,game_code,0),2)=0,"",INDEX(game_results,MATCH($A10*1000+COLUMN()-9,game_code,0),2)))</f>
        <v>1</v>
      </c>
      <c r="M10" s="37">
        <f>IF(ISERROR(MATCH($A10*1000+COLUMN()-9,game_code,0)),"",IF(INDEX(game_results,MATCH($A10*1000+COLUMN()-9,game_code,0),2)=0,"",INDEX(game_results,MATCH($A10*1000+COLUMN()-9,game_code,0),2)))</f>
        <v>4</v>
      </c>
      <c r="N10" s="76">
        <f>IF(ISERROR(MATCH($A10*1000+COLUMN()-9,game_code,0)),"",IF(INDEX(game_results,MATCH($A10*1000+COLUMN()-9,game_code,0),2)=0,"",INDEX(game_results,MATCH($A10*1000+COLUMN()-9,game_code,0),2)))</f>
      </c>
      <c r="O10" s="29">
        <f>IF(I10="","",4-I10)</f>
        <v>2</v>
      </c>
      <c r="P10" s="71">
        <f>IF(J10="","",4-J10)</f>
        <v>2</v>
      </c>
      <c r="Q10" s="71">
        <f>IF(K10="","",4-K10)</f>
        <v>1</v>
      </c>
      <c r="R10" s="71">
        <f>IF(L10="","",4-L10)</f>
        <v>3</v>
      </c>
      <c r="S10" s="71">
        <f>IF(M10="","",4-M10)</f>
        <v>0</v>
      </c>
      <c r="T10" s="77">
        <f>IF(N10="","",4-N10)</f>
      </c>
      <c r="U10" s="29">
        <f>SUM(C10:H10)</f>
        <v>190</v>
      </c>
      <c r="V10" s="28">
        <f>SUM(O10:T10)</f>
        <v>8</v>
      </c>
      <c r="W10" s="37">
        <f>SUMIF(player_in_game,A10,opponents_sum)</f>
        <v>128</v>
      </c>
      <c r="X10" s="37">
        <f>SUMIF(player_in_game,A10,opponents_points_sum)</f>
        <v>6990</v>
      </c>
      <c r="Y10" s="42">
        <f>1000000000000*V10+100000000*W10+1000*U10+X10/10</f>
        <v>8012800190699</v>
      </c>
      <c r="Z10" s="66">
        <f>IF($B10="","",RANK($Y10,$Y$3:$Y$52))</f>
        <v>8</v>
      </c>
    </row>
    <row r="11" spans="1:26" s="15" customFormat="1" ht="15" customHeight="1" thickBot="1" thickTop="1">
      <c r="A11" s="8">
        <v>6</v>
      </c>
      <c r="B11" s="36" t="str">
        <f>IF($A11&lt;=player_count,VLOOKUP($A11,list,2,0),"")</f>
        <v>Барский Тимур</v>
      </c>
      <c r="C11" s="75">
        <f>IF(ISERROR(MATCH($A11*1000+COLUMN()-3,game_code,0)),"",INDEX(game_results,MATCH($A11*1000+COLUMN()-3,game_code,0),1))</f>
        <v>70</v>
      </c>
      <c r="D11" s="37">
        <f>IF(ISERROR(MATCH($A11*1000+COLUMN()-3,game_code,0)),"",INDEX(game_results,MATCH($A11*1000+COLUMN()-3,game_code,0),1))</f>
        <v>-10</v>
      </c>
      <c r="E11" s="37">
        <f>IF(ISERROR(MATCH($A11*1000+COLUMN()-3,game_code,0)),"",INDEX(game_results,MATCH($A11*1000+COLUMN()-3,game_code,0),1))</f>
        <v>80</v>
      </c>
      <c r="F11" s="37">
        <f>IF(ISERROR(MATCH($A11*1000+COLUMN()-3,game_code,0)),"",INDEX(game_results,MATCH($A11*1000+COLUMN()-3,game_code,0),1))</f>
        <v>60</v>
      </c>
      <c r="G11" s="37">
        <f>IF(ISERROR(MATCH($A11*1000+COLUMN()-3,game_code,0)),"",INDEX(game_results,MATCH($A11*1000+COLUMN()-3,game_code,0),1))</f>
      </c>
      <c r="H11" s="76">
        <f>IF(ISERROR(MATCH($A11*1000+COLUMN()-3,game_code,0)),"",INDEX(game_results,MATCH($A11*1000+COLUMN()-3,game_code,0),1))</f>
      </c>
      <c r="I11" s="75">
        <f>IF(ISERROR(MATCH($A11*1000+COLUMN()-9,game_code,0)),"",IF(INDEX(game_results,MATCH($A11*1000+COLUMN()-9,game_code,0),2)=0,"",INDEX(game_results,MATCH($A11*1000+COLUMN()-9,game_code,0),2)))</f>
        <v>2</v>
      </c>
      <c r="J11" s="37">
        <f>IF(ISERROR(MATCH($A11*1000+COLUMN()-9,game_code,0)),"",IF(INDEX(game_results,MATCH($A11*1000+COLUMN()-9,game_code,0),2)=0,"",INDEX(game_results,MATCH($A11*1000+COLUMN()-9,game_code,0),2)))</f>
        <v>3</v>
      </c>
      <c r="K11" s="37">
        <f>IF(ISERROR(MATCH($A11*1000+COLUMN()-9,game_code,0)),"",IF(INDEX(game_results,MATCH($A11*1000+COLUMN()-9,game_code,0),2)=0,"",INDEX(game_results,MATCH($A11*1000+COLUMN()-9,game_code,0),2)))</f>
        <v>2.5</v>
      </c>
      <c r="L11" s="37">
        <f>IF(ISERROR(MATCH($A11*1000+COLUMN()-9,game_code,0)),"",IF(INDEX(game_results,MATCH($A11*1000+COLUMN()-9,game_code,0),2)=0,"",INDEX(game_results,MATCH($A11*1000+COLUMN()-9,game_code,0),2)))</f>
        <v>2</v>
      </c>
      <c r="M11" s="37">
        <f>IF(ISERROR(MATCH($A11*1000+COLUMN()-9,game_code,0)),"",IF(INDEX(game_results,MATCH($A11*1000+COLUMN()-9,game_code,0),2)=0,"",INDEX(game_results,MATCH($A11*1000+COLUMN()-9,game_code,0),2)))</f>
      </c>
      <c r="N11" s="76">
        <f>IF(ISERROR(MATCH($A11*1000+COLUMN()-9,game_code,0)),"",IF(INDEX(game_results,MATCH($A11*1000+COLUMN()-9,game_code,0),2)=0,"",INDEX(game_results,MATCH($A11*1000+COLUMN()-9,game_code,0),2)))</f>
      </c>
      <c r="O11" s="29">
        <f>IF(I11="","",4-I11)</f>
        <v>2</v>
      </c>
      <c r="P11" s="71">
        <f>IF(J11="","",4-J11)</f>
        <v>1</v>
      </c>
      <c r="Q11" s="71">
        <f>IF(K11="","",4-K11)</f>
        <v>1.5</v>
      </c>
      <c r="R11" s="71">
        <f>IF(L11="","",4-L11)</f>
        <v>2</v>
      </c>
      <c r="S11" s="71">
        <f>IF(M11="","",4-M11)</f>
      </c>
      <c r="T11" s="77">
        <f>IF(N11="","",4-N11)</f>
      </c>
      <c r="U11" s="29">
        <f>SUM(C11:H11)</f>
        <v>200</v>
      </c>
      <c r="V11" s="28">
        <f>SUM(O11:T11)</f>
        <v>6.5</v>
      </c>
      <c r="W11" s="37">
        <f>SUMIF(player_in_game,A11,opponents_sum)</f>
        <v>85</v>
      </c>
      <c r="X11" s="37">
        <f>SUMIF(player_in_game,A11,opponents_points_sum)</f>
        <v>4610</v>
      </c>
      <c r="Y11" s="42">
        <f>1000000000000*V11+100000000*W11+1000*U11+X11/10</f>
        <v>6508500200461</v>
      </c>
      <c r="Z11" s="66">
        <f>IF($B11="","",RANK($Y11,$Y$3:$Y$52))</f>
        <v>9</v>
      </c>
    </row>
    <row r="12" spans="1:26" s="15" customFormat="1" ht="15" customHeight="1" thickBot="1" thickTop="1">
      <c r="A12" s="8">
        <v>19</v>
      </c>
      <c r="B12" s="36" t="str">
        <f>IF($A12&lt;=player_count,VLOOKUP($A12,list,2,0),"")</f>
        <v>Маргулис Даниил</v>
      </c>
      <c r="C12" s="75">
        <f>IF(ISERROR(MATCH($A12*1000+COLUMN()-3,game_code,0)),"",INDEX(game_results,MATCH($A12*1000+COLUMN()-3,game_code,0),1))</f>
        <v>100</v>
      </c>
      <c r="D12" s="37">
        <f>IF(ISERROR(MATCH($A12*1000+COLUMN()-3,game_code,0)),"",INDEX(game_results,MATCH($A12*1000+COLUMN()-3,game_code,0),1))</f>
        <v>-110</v>
      </c>
      <c r="E12" s="37">
        <f>IF(ISERROR(MATCH($A12*1000+COLUMN()-3,game_code,0)),"",INDEX(game_results,MATCH($A12*1000+COLUMN()-3,game_code,0),1))</f>
        <v>50</v>
      </c>
      <c r="F12" s="37">
        <f>IF(ISERROR(MATCH($A12*1000+COLUMN()-3,game_code,0)),"",INDEX(game_results,MATCH($A12*1000+COLUMN()-3,game_code,0),1))</f>
        <v>-30</v>
      </c>
      <c r="G12" s="37">
        <f>IF(ISERROR(MATCH($A12*1000+COLUMN()-3,game_code,0)),"",INDEX(game_results,MATCH($A12*1000+COLUMN()-3,game_code,0),1))</f>
      </c>
      <c r="H12" s="76">
        <f>IF(ISERROR(MATCH($A12*1000+COLUMN()-3,game_code,0)),"",INDEX(game_results,MATCH($A12*1000+COLUMN()-3,game_code,0),1))</f>
      </c>
      <c r="I12" s="75">
        <f>IF(ISERROR(MATCH($A12*1000+COLUMN()-9,game_code,0)),"",IF(INDEX(game_results,MATCH($A12*1000+COLUMN()-9,game_code,0),2)=0,"",INDEX(game_results,MATCH($A12*1000+COLUMN()-9,game_code,0),2)))</f>
        <v>1</v>
      </c>
      <c r="J12" s="37">
        <f>IF(ISERROR(MATCH($A12*1000+COLUMN()-9,game_code,0)),"",IF(INDEX(game_results,MATCH($A12*1000+COLUMN()-9,game_code,0),2)=0,"",INDEX(game_results,MATCH($A12*1000+COLUMN()-9,game_code,0),2)))</f>
        <v>4</v>
      </c>
      <c r="K12" s="37">
        <f>IF(ISERROR(MATCH($A12*1000+COLUMN()-9,game_code,0)),"",IF(INDEX(game_results,MATCH($A12*1000+COLUMN()-9,game_code,0),2)=0,"",INDEX(game_results,MATCH($A12*1000+COLUMN()-9,game_code,0),2)))</f>
        <v>2</v>
      </c>
      <c r="L12" s="37">
        <f>IF(ISERROR(MATCH($A12*1000+COLUMN()-9,game_code,0)),"",IF(INDEX(game_results,MATCH($A12*1000+COLUMN()-9,game_code,0),2)=0,"",INDEX(game_results,MATCH($A12*1000+COLUMN()-9,game_code,0),2)))</f>
        <v>3</v>
      </c>
      <c r="M12" s="37">
        <f>IF(ISERROR(MATCH($A12*1000+COLUMN()-9,game_code,0)),"",IF(INDEX(game_results,MATCH($A12*1000+COLUMN()-9,game_code,0),2)=0,"",INDEX(game_results,MATCH($A12*1000+COLUMN()-9,game_code,0),2)))</f>
      </c>
      <c r="N12" s="76">
        <f>IF(ISERROR(MATCH($A12*1000+COLUMN()-9,game_code,0)),"",IF(INDEX(game_results,MATCH($A12*1000+COLUMN()-9,game_code,0),2)=0,"",INDEX(game_results,MATCH($A12*1000+COLUMN()-9,game_code,0),2)))</f>
      </c>
      <c r="O12" s="29">
        <f>IF(I12="","",4-I12)</f>
        <v>3</v>
      </c>
      <c r="P12" s="71">
        <f>IF(J12="","",4-J12)</f>
        <v>0</v>
      </c>
      <c r="Q12" s="71">
        <f>IF(K12="","",4-K12)</f>
        <v>2</v>
      </c>
      <c r="R12" s="71">
        <f>IF(L12="","",4-L12)</f>
        <v>1</v>
      </c>
      <c r="S12" s="71">
        <f>IF(M12="","",4-M12)</f>
      </c>
      <c r="T12" s="77">
        <f>IF(N12="","",4-N12)</f>
      </c>
      <c r="U12" s="29">
        <f>SUM(C12:H12)</f>
        <v>10</v>
      </c>
      <c r="V12" s="28">
        <f>SUM(O12:T12)</f>
        <v>6</v>
      </c>
      <c r="W12" s="37">
        <f>SUMIF(player_in_game,A12,opponents_sum)</f>
        <v>81</v>
      </c>
      <c r="X12" s="37">
        <f>SUMIF(player_in_game,A12,opponents_points_sum)</f>
        <v>4090</v>
      </c>
      <c r="Y12" s="42">
        <f>1000000000000*V12+100000000*W12+1000*U12+X12/10</f>
        <v>6008100010409</v>
      </c>
      <c r="Z12" s="66">
        <f>IF($B12="","",RANK($Y12,$Y$3:$Y$52))</f>
        <v>10</v>
      </c>
    </row>
    <row r="13" spans="1:26" s="15" customFormat="1" ht="15" customHeight="1" thickBot="1" thickTop="1">
      <c r="A13" s="8">
        <v>23</v>
      </c>
      <c r="B13" s="36" t="str">
        <f>IF($A13&lt;=player_count,VLOOKUP($A13,list,2,0),"")</f>
        <v>Гордовер Максим</v>
      </c>
      <c r="C13" s="75">
        <f>IF(ISERROR(MATCH($A13*1000+COLUMN()-3,game_code,0)),"",INDEX(game_results,MATCH($A13*1000+COLUMN()-3,game_code,0),1))</f>
        <v>120</v>
      </c>
      <c r="D13" s="37">
        <f>IF(ISERROR(MATCH($A13*1000+COLUMN()-3,game_code,0)),"",INDEX(game_results,MATCH($A13*1000+COLUMN()-3,game_code,0),1))</f>
        <v>80</v>
      </c>
      <c r="E13" s="37">
        <f>IF(ISERROR(MATCH($A13*1000+COLUMN()-3,game_code,0)),"",INDEX(game_results,MATCH($A13*1000+COLUMN()-3,game_code,0),1))</f>
        <v>50</v>
      </c>
      <c r="F13" s="37">
        <f>IF(ISERROR(MATCH($A13*1000+COLUMN()-3,game_code,0)),"",INDEX(game_results,MATCH($A13*1000+COLUMN()-3,game_code,0),1))</f>
        <v>-40</v>
      </c>
      <c r="G13" s="37">
        <f>IF(ISERROR(MATCH($A13*1000+COLUMN()-3,game_code,0)),"",INDEX(game_results,MATCH($A13*1000+COLUMN()-3,game_code,0),1))</f>
      </c>
      <c r="H13" s="76">
        <f>IF(ISERROR(MATCH($A13*1000+COLUMN()-3,game_code,0)),"",INDEX(game_results,MATCH($A13*1000+COLUMN()-3,game_code,0),1))</f>
      </c>
      <c r="I13" s="75">
        <f>IF(ISERROR(MATCH($A13*1000+COLUMN()-9,game_code,0)),"",IF(INDEX(game_results,MATCH($A13*1000+COLUMN()-9,game_code,0),2)=0,"",INDEX(game_results,MATCH($A13*1000+COLUMN()-9,game_code,0),2)))</f>
        <v>2</v>
      </c>
      <c r="J13" s="37">
        <f>IF(ISERROR(MATCH($A13*1000+COLUMN()-9,game_code,0)),"",IF(INDEX(game_results,MATCH($A13*1000+COLUMN()-9,game_code,0),2)=0,"",INDEX(game_results,MATCH($A13*1000+COLUMN()-9,game_code,0),2)))</f>
        <v>2.5</v>
      </c>
      <c r="K13" s="37">
        <f>IF(ISERROR(MATCH($A13*1000+COLUMN()-9,game_code,0)),"",IF(INDEX(game_results,MATCH($A13*1000+COLUMN()-9,game_code,0),2)=0,"",INDEX(game_results,MATCH($A13*1000+COLUMN()-9,game_code,0),2)))</f>
        <v>2</v>
      </c>
      <c r="L13" s="37">
        <f>IF(ISERROR(MATCH($A13*1000+COLUMN()-9,game_code,0)),"",IF(INDEX(game_results,MATCH($A13*1000+COLUMN()-9,game_code,0),2)=0,"",INDEX(game_results,MATCH($A13*1000+COLUMN()-9,game_code,0),2)))</f>
        <v>4</v>
      </c>
      <c r="M13" s="37">
        <f>IF(ISERROR(MATCH($A13*1000+COLUMN()-9,game_code,0)),"",IF(INDEX(game_results,MATCH($A13*1000+COLUMN()-9,game_code,0),2)=0,"",INDEX(game_results,MATCH($A13*1000+COLUMN()-9,game_code,0),2)))</f>
      </c>
      <c r="N13" s="76">
        <f>IF(ISERROR(MATCH($A13*1000+COLUMN()-9,game_code,0)),"",IF(INDEX(game_results,MATCH($A13*1000+COLUMN()-9,game_code,0),2)=0,"",INDEX(game_results,MATCH($A13*1000+COLUMN()-9,game_code,0),2)))</f>
      </c>
      <c r="O13" s="29">
        <f>IF(I13="","",4-I13)</f>
        <v>2</v>
      </c>
      <c r="P13" s="71">
        <f>IF(J13="","",4-J13)</f>
        <v>1.5</v>
      </c>
      <c r="Q13" s="71">
        <f>IF(K13="","",4-K13)</f>
        <v>2</v>
      </c>
      <c r="R13" s="71">
        <f>IF(L13="","",4-L13)</f>
        <v>0</v>
      </c>
      <c r="S13" s="71">
        <f>IF(M13="","",4-M13)</f>
      </c>
      <c r="T13" s="77">
        <f>IF(N13="","",4-N13)</f>
      </c>
      <c r="U13" s="29">
        <f>SUM(C13:H13)</f>
        <v>210</v>
      </c>
      <c r="V13" s="28">
        <f>SUM(O13:T13)</f>
        <v>5.5</v>
      </c>
      <c r="W13" s="37">
        <f>SUMIF(player_in_game,A13,opponents_sum)</f>
        <v>89</v>
      </c>
      <c r="X13" s="37">
        <f>SUMIF(player_in_game,A13,opponents_points_sum)</f>
        <v>4660</v>
      </c>
      <c r="Y13" s="42">
        <f>1000000000000*V13+100000000*W13+1000*U13+X13/10</f>
        <v>5508900210466</v>
      </c>
      <c r="Z13" s="66">
        <f>IF($B13="","",RANK($Y13,$Y$3:$Y$52))</f>
        <v>11</v>
      </c>
    </row>
    <row r="14" spans="1:26" s="15" customFormat="1" ht="15" customHeight="1" thickBot="1" thickTop="1">
      <c r="A14" s="8">
        <v>20</v>
      </c>
      <c r="B14" s="36" t="str">
        <f>IF($A14&lt;=player_count,VLOOKUP($A14,list,2,0),"")</f>
        <v>Слоущ Дмитрий</v>
      </c>
      <c r="C14" s="75">
        <f>IF(ISERROR(MATCH($A14*1000+COLUMN()-3,game_code,0)),"",INDEX(game_results,MATCH($A14*1000+COLUMN()-3,game_code,0),1))</f>
        <v>80</v>
      </c>
      <c r="D14" s="37">
        <f>IF(ISERROR(MATCH($A14*1000+COLUMN()-3,game_code,0)),"",INDEX(game_results,MATCH($A14*1000+COLUMN()-3,game_code,0),1))</f>
        <v>210</v>
      </c>
      <c r="E14" s="37">
        <f>IF(ISERROR(MATCH($A14*1000+COLUMN()-3,game_code,0)),"",INDEX(game_results,MATCH($A14*1000+COLUMN()-3,game_code,0),1))</f>
        <v>70</v>
      </c>
      <c r="F14" s="37">
        <f>IF(ISERROR(MATCH($A14*1000+COLUMN()-3,game_code,0)),"",INDEX(game_results,MATCH($A14*1000+COLUMN()-3,game_code,0),1))</f>
        <v>10</v>
      </c>
      <c r="G14" s="37">
        <f>IF(ISERROR(MATCH($A14*1000+COLUMN()-3,game_code,0)),"",INDEX(game_results,MATCH($A14*1000+COLUMN()-3,game_code,0),1))</f>
      </c>
      <c r="H14" s="76">
        <f>IF(ISERROR(MATCH($A14*1000+COLUMN()-3,game_code,0)),"",INDEX(game_results,MATCH($A14*1000+COLUMN()-3,game_code,0),1))</f>
      </c>
      <c r="I14" s="75">
        <f>IF(ISERROR(MATCH($A14*1000+COLUMN()-9,game_code,0)),"",IF(INDEX(game_results,MATCH($A14*1000+COLUMN()-9,game_code,0),2)=0,"",INDEX(game_results,MATCH($A14*1000+COLUMN()-9,game_code,0),2)))</f>
        <v>2</v>
      </c>
      <c r="J14" s="37">
        <f>IF(ISERROR(MATCH($A14*1000+COLUMN()-9,game_code,0)),"",IF(INDEX(game_results,MATCH($A14*1000+COLUMN()-9,game_code,0),2)=0,"",INDEX(game_results,MATCH($A14*1000+COLUMN()-9,game_code,0),2)))</f>
        <v>1</v>
      </c>
      <c r="K14" s="37">
        <f>IF(ISERROR(MATCH($A14*1000+COLUMN()-9,game_code,0)),"",IF(INDEX(game_results,MATCH($A14*1000+COLUMN()-9,game_code,0),2)=0,"",INDEX(game_results,MATCH($A14*1000+COLUMN()-9,game_code,0),2)))</f>
        <v>4</v>
      </c>
      <c r="L14" s="37">
        <f>IF(ISERROR(MATCH($A14*1000+COLUMN()-9,game_code,0)),"",IF(INDEX(game_results,MATCH($A14*1000+COLUMN()-9,game_code,0),2)=0,"",INDEX(game_results,MATCH($A14*1000+COLUMN()-9,game_code,0),2)))</f>
        <v>4</v>
      </c>
      <c r="M14" s="37">
        <f>IF(ISERROR(MATCH($A14*1000+COLUMN()-9,game_code,0)),"",IF(INDEX(game_results,MATCH($A14*1000+COLUMN()-9,game_code,0),2)=0,"",INDEX(game_results,MATCH($A14*1000+COLUMN()-9,game_code,0),2)))</f>
      </c>
      <c r="N14" s="76">
        <f>IF(ISERROR(MATCH($A14*1000+COLUMN()-9,game_code,0)),"",IF(INDEX(game_results,MATCH($A14*1000+COLUMN()-9,game_code,0),2)=0,"",INDEX(game_results,MATCH($A14*1000+COLUMN()-9,game_code,0),2)))</f>
      </c>
      <c r="O14" s="29">
        <f>IF(I14="","",4-I14)</f>
        <v>2</v>
      </c>
      <c r="P14" s="71">
        <f>IF(J14="","",4-J14)</f>
        <v>3</v>
      </c>
      <c r="Q14" s="71">
        <f>IF(K14="","",4-K14)</f>
        <v>0</v>
      </c>
      <c r="R14" s="71">
        <f>IF(L14="","",4-L14)</f>
        <v>0</v>
      </c>
      <c r="S14" s="71">
        <f>IF(M14="","",4-M14)</f>
      </c>
      <c r="T14" s="77">
        <f>IF(N14="","",4-N14)</f>
      </c>
      <c r="U14" s="29">
        <f>SUM(C14:H14)</f>
        <v>370</v>
      </c>
      <c r="V14" s="28">
        <f>SUM(O14:T14)</f>
        <v>5</v>
      </c>
      <c r="W14" s="37">
        <f>SUMIF(player_in_game,A14,opponents_sum)</f>
        <v>83.5</v>
      </c>
      <c r="X14" s="37">
        <f>SUMIF(player_in_game,A14,opponents_points_sum)</f>
        <v>4450</v>
      </c>
      <c r="Y14" s="42">
        <f>1000000000000*V14+100000000*W14+1000*U14+X14/10</f>
        <v>5008350370445</v>
      </c>
      <c r="Z14" s="66">
        <f>IF($B14="","",RANK($Y14,$Y$3:$Y$52))</f>
        <v>12</v>
      </c>
    </row>
    <row r="15" spans="1:27" s="15" customFormat="1" ht="15" customHeight="1" thickBot="1" thickTop="1">
      <c r="A15" s="8">
        <v>16</v>
      </c>
      <c r="B15" s="36" t="str">
        <f>IF($A15&lt;=player_count,VLOOKUP($A15,list,2,0),"")</f>
        <v>Клейман Мики</v>
      </c>
      <c r="C15" s="75">
        <f>IF(ISERROR(MATCH($A15*1000+COLUMN()-3,game_code,0)),"",INDEX(game_results,MATCH($A15*1000+COLUMN()-3,game_code,0),1))</f>
        <v>50</v>
      </c>
      <c r="D15" s="37">
        <f>IF(ISERROR(MATCH($A15*1000+COLUMN()-3,game_code,0)),"",INDEX(game_results,MATCH($A15*1000+COLUMN()-3,game_code,0),1))</f>
        <v>130</v>
      </c>
      <c r="E15" s="37">
        <f>IF(ISERROR(MATCH($A15*1000+COLUMN()-3,game_code,0)),"",INDEX(game_results,MATCH($A15*1000+COLUMN()-3,game_code,0),1))</f>
        <v>-70</v>
      </c>
      <c r="F15" s="37">
        <f>IF(ISERROR(MATCH($A15*1000+COLUMN()-3,game_code,0)),"",INDEX(game_results,MATCH($A15*1000+COLUMN()-3,game_code,0),1))</f>
        <v>30</v>
      </c>
      <c r="G15" s="37">
        <f>IF(ISERROR(MATCH($A15*1000+COLUMN()-3,game_code,0)),"",INDEX(game_results,MATCH($A15*1000+COLUMN()-3,game_code,0),1))</f>
      </c>
      <c r="H15" s="76">
        <f>IF(ISERROR(MATCH($A15*1000+COLUMN()-3,game_code,0)),"",INDEX(game_results,MATCH($A15*1000+COLUMN()-3,game_code,0),1))</f>
      </c>
      <c r="I15" s="75">
        <f>IF(ISERROR(MATCH($A15*1000+COLUMN()-9,game_code,0)),"",IF(INDEX(game_results,MATCH($A15*1000+COLUMN()-9,game_code,0),2)=0,"",INDEX(game_results,MATCH($A15*1000+COLUMN()-9,game_code,0),2)))</f>
        <v>3</v>
      </c>
      <c r="J15" s="37">
        <f>IF(ISERROR(MATCH($A15*1000+COLUMN()-9,game_code,0)),"",IF(INDEX(game_results,MATCH($A15*1000+COLUMN()-9,game_code,0),2)=0,"",INDEX(game_results,MATCH($A15*1000+COLUMN()-9,game_code,0),2)))</f>
        <v>2</v>
      </c>
      <c r="K15" s="37">
        <f>IF(ISERROR(MATCH($A15*1000+COLUMN()-9,game_code,0)),"",IF(INDEX(game_results,MATCH($A15*1000+COLUMN()-9,game_code,0),2)=0,"",INDEX(game_results,MATCH($A15*1000+COLUMN()-9,game_code,0),2)))</f>
        <v>4</v>
      </c>
      <c r="L15" s="37">
        <f>IF(ISERROR(MATCH($A15*1000+COLUMN()-9,game_code,0)),"",IF(INDEX(game_results,MATCH($A15*1000+COLUMN()-9,game_code,0),2)=0,"",INDEX(game_results,MATCH($A15*1000+COLUMN()-9,game_code,0),2)))</f>
        <v>3</v>
      </c>
      <c r="M15" s="37">
        <f>IF(ISERROR(MATCH($A15*1000+COLUMN()-9,game_code,0)),"",IF(INDEX(game_results,MATCH($A15*1000+COLUMN()-9,game_code,0),2)=0,"",INDEX(game_results,MATCH($A15*1000+COLUMN()-9,game_code,0),2)))</f>
      </c>
      <c r="N15" s="76">
        <f>IF(ISERROR(MATCH($A15*1000+COLUMN()-9,game_code,0)),"",IF(INDEX(game_results,MATCH($A15*1000+COLUMN()-9,game_code,0),2)=0,"",INDEX(game_results,MATCH($A15*1000+COLUMN()-9,game_code,0),2)))</f>
      </c>
      <c r="O15" s="29">
        <f>IF(I15="","",4-I15)</f>
        <v>1</v>
      </c>
      <c r="P15" s="71">
        <f>IF(J15="","",4-J15)</f>
        <v>2</v>
      </c>
      <c r="Q15" s="71">
        <f>IF(K15="","",4-K15)</f>
        <v>0</v>
      </c>
      <c r="R15" s="71">
        <f>IF(L15="","",4-L15)</f>
        <v>1</v>
      </c>
      <c r="S15" s="71">
        <f>IF(M15="","",4-M15)</f>
      </c>
      <c r="T15" s="77">
        <f>IF(N15="","",4-N15)</f>
      </c>
      <c r="U15" s="29">
        <f>SUM(C15:H15)</f>
        <v>140</v>
      </c>
      <c r="V15" s="28">
        <f>SUM(O15:T15)</f>
        <v>4</v>
      </c>
      <c r="W15" s="37">
        <f>SUMIF(player_in_game,A15,opponents_sum)</f>
        <v>90</v>
      </c>
      <c r="X15" s="37">
        <f>SUMIF(player_in_game,A15,opponents_points_sum)</f>
        <v>4990</v>
      </c>
      <c r="Y15" s="42">
        <f>1000000000000*V15+100000000*W15+1000*U15+X15/10</f>
        <v>4009000140499</v>
      </c>
      <c r="Z15" s="66">
        <f>IF($B15="","",RANK($Y15,$Y$3:$Y$52))</f>
        <v>13</v>
      </c>
      <c r="AA15" s="16"/>
    </row>
    <row r="16" spans="1:27" s="15" customFormat="1" ht="15" customHeight="1" thickBot="1" thickTop="1">
      <c r="A16" s="8">
        <v>18</v>
      </c>
      <c r="B16" s="36" t="str">
        <f>IF($A16&lt;=player_count,VLOOKUP($A16,list,2,0),"")</f>
        <v>Литовский Михаил</v>
      </c>
      <c r="C16" s="75">
        <f>IF(ISERROR(MATCH($A16*1000+COLUMN()-3,game_code,0)),"",INDEX(game_results,MATCH($A16*1000+COLUMN()-3,game_code,0),1))</f>
        <v>60</v>
      </c>
      <c r="D16" s="37">
        <f>IF(ISERROR(MATCH($A16*1000+COLUMN()-3,game_code,0)),"",INDEX(game_results,MATCH($A16*1000+COLUMN()-3,game_code,0),1))</f>
        <v>160</v>
      </c>
      <c r="E16" s="37">
        <f>IF(ISERROR(MATCH($A16*1000+COLUMN()-3,game_code,0)),"",INDEX(game_results,MATCH($A16*1000+COLUMN()-3,game_code,0),1))</f>
        <v>-20</v>
      </c>
      <c r="F16" s="37">
        <f>IF(ISERROR(MATCH($A16*1000+COLUMN()-3,game_code,0)),"",INDEX(game_results,MATCH($A16*1000+COLUMN()-3,game_code,0),1))</f>
        <v>0</v>
      </c>
      <c r="G16" s="37">
        <f>IF(ISERROR(MATCH($A16*1000+COLUMN()-3,game_code,0)),"",INDEX(game_results,MATCH($A16*1000+COLUMN()-3,game_code,0),1))</f>
      </c>
      <c r="H16" s="76">
        <f>IF(ISERROR(MATCH($A16*1000+COLUMN()-3,game_code,0)),"",INDEX(game_results,MATCH($A16*1000+COLUMN()-3,game_code,0),1))</f>
      </c>
      <c r="I16" s="75">
        <f>IF(ISERROR(MATCH($A16*1000+COLUMN()-9,game_code,0)),"",IF(INDEX(game_results,MATCH($A16*1000+COLUMN()-9,game_code,0),2)=0,"",INDEX(game_results,MATCH($A16*1000+COLUMN()-9,game_code,0),2)))</f>
        <v>3</v>
      </c>
      <c r="J16" s="37">
        <f>IF(ISERROR(MATCH($A16*1000+COLUMN()-9,game_code,0)),"",IF(INDEX(game_results,MATCH($A16*1000+COLUMN()-9,game_code,0),2)=0,"",INDEX(game_results,MATCH($A16*1000+COLUMN()-9,game_code,0),2)))</f>
        <v>1</v>
      </c>
      <c r="K16" s="37">
        <f>IF(ISERROR(MATCH($A16*1000+COLUMN()-9,game_code,0)),"",IF(INDEX(game_results,MATCH($A16*1000+COLUMN()-9,game_code,0),2)=0,"",INDEX(game_results,MATCH($A16*1000+COLUMN()-9,game_code,0),2)))</f>
        <v>4</v>
      </c>
      <c r="L16" s="37">
        <f>IF(ISERROR(MATCH($A16*1000+COLUMN()-9,game_code,0)),"",IF(INDEX(game_results,MATCH($A16*1000+COLUMN()-9,game_code,0),2)=0,"",INDEX(game_results,MATCH($A16*1000+COLUMN()-9,game_code,0),2)))</f>
        <v>4</v>
      </c>
      <c r="M16" s="37">
        <f>IF(ISERROR(MATCH($A16*1000+COLUMN()-9,game_code,0)),"",IF(INDEX(game_results,MATCH($A16*1000+COLUMN()-9,game_code,0),2)=0,"",INDEX(game_results,MATCH($A16*1000+COLUMN()-9,game_code,0),2)))</f>
      </c>
      <c r="N16" s="76">
        <f>IF(ISERROR(MATCH($A16*1000+COLUMN()-9,game_code,0)),"",IF(INDEX(game_results,MATCH($A16*1000+COLUMN()-9,game_code,0),2)=0,"",INDEX(game_results,MATCH($A16*1000+COLUMN()-9,game_code,0),2)))</f>
      </c>
      <c r="O16" s="29">
        <f>IF(I16="","",4-I16)</f>
        <v>1</v>
      </c>
      <c r="P16" s="71">
        <f>IF(J16="","",4-J16)</f>
        <v>3</v>
      </c>
      <c r="Q16" s="71">
        <f>IF(K16="","",4-K16)</f>
        <v>0</v>
      </c>
      <c r="R16" s="71">
        <f>IF(L16="","",4-L16)</f>
        <v>0</v>
      </c>
      <c r="S16" s="71">
        <f>IF(M16="","",4-M16)</f>
      </c>
      <c r="T16" s="77">
        <f>IF(N16="","",4-N16)</f>
      </c>
      <c r="U16" s="29">
        <f>SUM(C16:H16)</f>
        <v>200</v>
      </c>
      <c r="V16" s="28">
        <f>SUM(O16:T16)</f>
        <v>4</v>
      </c>
      <c r="W16" s="37">
        <f>SUMIF(player_in_game,A16,opponents_sum)</f>
        <v>68</v>
      </c>
      <c r="X16" s="37">
        <f>SUMIF(player_in_game,A16,opponents_points_sum)</f>
        <v>2900</v>
      </c>
      <c r="Y16" s="42">
        <f>1000000000000*V16+100000000*W16+1000*U16+X16/10</f>
        <v>4006800200290</v>
      </c>
      <c r="Z16" s="66">
        <f>IF($B16="","",RANK($Y16,$Y$3:$Y$52))</f>
        <v>14</v>
      </c>
      <c r="AA16" s="16"/>
    </row>
    <row r="17" spans="1:27" s="15" customFormat="1" ht="15" customHeight="1" thickBot="1" thickTop="1">
      <c r="A17" s="8">
        <v>24</v>
      </c>
      <c r="B17" s="36" t="str">
        <f>IF($A17&lt;=player_count,VLOOKUP($A17,list,2,0),"")</f>
        <v>Громов Сергей</v>
      </c>
      <c r="C17" s="75">
        <f>IF(ISERROR(MATCH($A17*1000+COLUMN()-3,game_code,0)),"",INDEX(game_results,MATCH($A17*1000+COLUMN()-3,game_code,0),1))</f>
        <v>0</v>
      </c>
      <c r="D17" s="37">
        <f>IF(ISERROR(MATCH($A17*1000+COLUMN()-3,game_code,0)),"",INDEX(game_results,MATCH($A17*1000+COLUMN()-3,game_code,0),1))</f>
        <v>50</v>
      </c>
      <c r="E17" s="37">
        <f>IF(ISERROR(MATCH($A17*1000+COLUMN()-3,game_code,0)),"",INDEX(game_results,MATCH($A17*1000+COLUMN()-3,game_code,0),1))</f>
        <v>-130</v>
      </c>
      <c r="F17" s="37">
        <f>IF(ISERROR(MATCH($A17*1000+COLUMN()-3,game_code,0)),"",INDEX(game_results,MATCH($A17*1000+COLUMN()-3,game_code,0),1))</f>
        <v>10</v>
      </c>
      <c r="G17" s="37">
        <f>IF(ISERROR(MATCH($A17*1000+COLUMN()-3,game_code,0)),"",INDEX(game_results,MATCH($A17*1000+COLUMN()-3,game_code,0),1))</f>
      </c>
      <c r="H17" s="76">
        <f>IF(ISERROR(MATCH($A17*1000+COLUMN()-3,game_code,0)),"",INDEX(game_results,MATCH($A17*1000+COLUMN()-3,game_code,0),1))</f>
      </c>
      <c r="I17" s="75">
        <f>IF(ISERROR(MATCH($A17*1000+COLUMN()-9,game_code,0)),"",IF(INDEX(game_results,MATCH($A17*1000+COLUMN()-9,game_code,0),2)=0,"",INDEX(game_results,MATCH($A17*1000+COLUMN()-9,game_code,0),2)))</f>
        <v>4</v>
      </c>
      <c r="J17" s="37">
        <f>IF(ISERROR(MATCH($A17*1000+COLUMN()-9,game_code,0)),"",IF(INDEX(game_results,MATCH($A17*1000+COLUMN()-9,game_code,0),2)=0,"",INDEX(game_results,MATCH($A17*1000+COLUMN()-9,game_code,0),2)))</f>
        <v>1</v>
      </c>
      <c r="K17" s="37">
        <f>IF(ISERROR(MATCH($A17*1000+COLUMN()-9,game_code,0)),"",IF(INDEX(game_results,MATCH($A17*1000+COLUMN()-9,game_code,0),2)=0,"",INDEX(game_results,MATCH($A17*1000+COLUMN()-9,game_code,0),2)))</f>
        <v>4</v>
      </c>
      <c r="L17" s="37">
        <f>IF(ISERROR(MATCH($A17*1000+COLUMN()-9,game_code,0)),"",IF(INDEX(game_results,MATCH($A17*1000+COLUMN()-9,game_code,0),2)=0,"",INDEX(game_results,MATCH($A17*1000+COLUMN()-9,game_code,0),2)))</f>
        <v>3</v>
      </c>
      <c r="M17" s="37">
        <f>IF(ISERROR(MATCH($A17*1000+COLUMN()-9,game_code,0)),"",IF(INDEX(game_results,MATCH($A17*1000+COLUMN()-9,game_code,0),2)=0,"",INDEX(game_results,MATCH($A17*1000+COLUMN()-9,game_code,0),2)))</f>
      </c>
      <c r="N17" s="76">
        <f>IF(ISERROR(MATCH($A17*1000+COLUMN()-9,game_code,0)),"",IF(INDEX(game_results,MATCH($A17*1000+COLUMN()-9,game_code,0),2)=0,"",INDEX(game_results,MATCH($A17*1000+COLUMN()-9,game_code,0),2)))</f>
      </c>
      <c r="O17" s="29">
        <f>IF(I17="","",4-I17)</f>
        <v>0</v>
      </c>
      <c r="P17" s="71">
        <f>IF(J17="","",4-J17)</f>
        <v>3</v>
      </c>
      <c r="Q17" s="71">
        <f>IF(K17="","",4-K17)</f>
        <v>0</v>
      </c>
      <c r="R17" s="71">
        <f>IF(L17="","",4-L17)</f>
        <v>1</v>
      </c>
      <c r="S17" s="71">
        <f>IF(M17="","",4-M17)</f>
      </c>
      <c r="T17" s="77">
        <f>IF(N17="","",4-N17)</f>
      </c>
      <c r="U17" s="29">
        <f>SUM(C17:H17)</f>
        <v>-70</v>
      </c>
      <c r="V17" s="28">
        <f>SUM(O17:T17)</f>
        <v>4</v>
      </c>
      <c r="W17" s="37">
        <f>SUMIF(player_in_game,A17,opponents_sum)</f>
        <v>65</v>
      </c>
      <c r="X17" s="37">
        <f>SUMIF(player_in_game,A17,opponents_points_sum)</f>
        <v>2870</v>
      </c>
      <c r="Y17" s="42">
        <f>1000000000000*V17+100000000*W17+1000*U17+X17/10</f>
        <v>4006499930287</v>
      </c>
      <c r="Z17" s="66">
        <f>IF($B17="","",RANK($Y17,$Y$3:$Y$52))</f>
        <v>15</v>
      </c>
      <c r="AA17" s="16"/>
    </row>
    <row r="18" spans="1:27" s="15" customFormat="1" ht="15" customHeight="1" thickBot="1" thickTop="1">
      <c r="A18" s="8">
        <v>4</v>
      </c>
      <c r="B18" s="36" t="str">
        <f>IF($A18&lt;=player_count,VLOOKUP($A18,list,2,0),"")</f>
        <v>Синицкий Джон</v>
      </c>
      <c r="C18" s="75">
        <f>IF(ISERROR(MATCH($A18*1000+COLUMN()-3,game_code,0)),"",INDEX(game_results,MATCH($A18*1000+COLUMN()-3,game_code,0),1))</f>
        <v>-80</v>
      </c>
      <c r="D18" s="37">
        <f>IF(ISERROR(MATCH($A18*1000+COLUMN()-3,game_code,0)),"",INDEX(game_results,MATCH($A18*1000+COLUMN()-3,game_code,0),1))</f>
        <v>60</v>
      </c>
      <c r="E18" s="37">
        <f>IF(ISERROR(MATCH($A18*1000+COLUMN()-3,game_code,0)),"",INDEX(game_results,MATCH($A18*1000+COLUMN()-3,game_code,0),1))</f>
        <v>-10</v>
      </c>
      <c r="F18" s="37">
        <f>IF(ISERROR(MATCH($A18*1000+COLUMN()-3,game_code,0)),"",INDEX(game_results,MATCH($A18*1000+COLUMN()-3,game_code,0),1))</f>
        <v>0</v>
      </c>
      <c r="G18" s="37">
        <f>IF(ISERROR(MATCH($A18*1000+COLUMN()-3,game_code,0)),"",INDEX(game_results,MATCH($A18*1000+COLUMN()-3,game_code,0),1))</f>
      </c>
      <c r="H18" s="76">
        <f>IF(ISERROR(MATCH($A18*1000+COLUMN()-3,game_code,0)),"",INDEX(game_results,MATCH($A18*1000+COLUMN()-3,game_code,0),1))</f>
      </c>
      <c r="I18" s="75">
        <f>IF(ISERROR(MATCH($A18*1000+COLUMN()-9,game_code,0)),"",IF(INDEX(game_results,MATCH($A18*1000+COLUMN()-9,game_code,0),2)=0,"",INDEX(game_results,MATCH($A18*1000+COLUMN()-9,game_code,0),2)))</f>
        <v>4</v>
      </c>
      <c r="J18" s="37">
        <f>IF(ISERROR(MATCH($A18*1000+COLUMN()-9,game_code,0)),"",IF(INDEX(game_results,MATCH($A18*1000+COLUMN()-9,game_code,0),2)=0,"",INDEX(game_results,MATCH($A18*1000+COLUMN()-9,game_code,0),2)))</f>
        <v>2</v>
      </c>
      <c r="K18" s="37">
        <f>IF(ISERROR(MATCH($A18*1000+COLUMN()-9,game_code,0)),"",IF(INDEX(game_results,MATCH($A18*1000+COLUMN()-9,game_code,0),2)=0,"",INDEX(game_results,MATCH($A18*1000+COLUMN()-9,game_code,0),2)))</f>
        <v>3</v>
      </c>
      <c r="L18" s="37">
        <f>IF(ISERROR(MATCH($A18*1000+COLUMN()-9,game_code,0)),"",IF(INDEX(game_results,MATCH($A18*1000+COLUMN()-9,game_code,0),2)=0,"",INDEX(game_results,MATCH($A18*1000+COLUMN()-9,game_code,0),2)))</f>
        <v>4</v>
      </c>
      <c r="M18" s="37">
        <f>IF(ISERROR(MATCH($A18*1000+COLUMN()-9,game_code,0)),"",IF(INDEX(game_results,MATCH($A18*1000+COLUMN()-9,game_code,0),2)=0,"",INDEX(game_results,MATCH($A18*1000+COLUMN()-9,game_code,0),2)))</f>
      </c>
      <c r="N18" s="76">
        <f>IF(ISERROR(MATCH($A18*1000+COLUMN()-9,game_code,0)),"",IF(INDEX(game_results,MATCH($A18*1000+COLUMN()-9,game_code,0),2)=0,"",INDEX(game_results,MATCH($A18*1000+COLUMN()-9,game_code,0),2)))</f>
      </c>
      <c r="O18" s="29">
        <f>IF(I18="","",4-I18)</f>
        <v>0</v>
      </c>
      <c r="P18" s="71">
        <f>IF(J18="","",4-J18)</f>
        <v>2</v>
      </c>
      <c r="Q18" s="71">
        <f>IF(K18="","",4-K18)</f>
        <v>1</v>
      </c>
      <c r="R18" s="71">
        <f>IF(L18="","",4-L18)</f>
        <v>0</v>
      </c>
      <c r="S18" s="71">
        <f>IF(M18="","",4-M18)</f>
      </c>
      <c r="T18" s="77">
        <f>IF(N18="","",4-N18)</f>
      </c>
      <c r="U18" s="29">
        <f>SUM(C18:H18)</f>
        <v>-30</v>
      </c>
      <c r="V18" s="28">
        <f>SUM(O18:T18)</f>
        <v>3</v>
      </c>
      <c r="W18" s="37">
        <f>SUMIF(player_in_game,A18,opponents_sum)</f>
        <v>93</v>
      </c>
      <c r="X18" s="37">
        <f>SUMIF(player_in_game,A18,opponents_points_sum)</f>
        <v>4890</v>
      </c>
      <c r="Y18" s="42">
        <f>1000000000000*V18+100000000*W18+1000*U18+X18/10</f>
        <v>3009299970489</v>
      </c>
      <c r="Z18" s="66">
        <f>IF($B18="","",RANK($Y18,$Y$3:$Y$52))</f>
        <v>16</v>
      </c>
      <c r="AA18" s="16"/>
    </row>
    <row r="19" spans="1:27" s="15" customFormat="1" ht="15" customHeight="1" thickBot="1" thickTop="1">
      <c r="A19" s="8">
        <v>5</v>
      </c>
      <c r="B19" s="36" t="str">
        <f>IF($A19&lt;=player_count,VLOOKUP($A19,list,2,0),"")</f>
        <v>Маркович Виктор</v>
      </c>
      <c r="C19" s="75">
        <f>IF(ISERROR(MATCH($A19*1000+COLUMN()-3,game_code,0)),"",INDEX(game_results,MATCH($A19*1000+COLUMN()-3,game_code,0),1))</f>
        <v>40</v>
      </c>
      <c r="D19" s="37">
        <f>IF(ISERROR(MATCH($A19*1000+COLUMN()-3,game_code,0)),"",INDEX(game_results,MATCH($A19*1000+COLUMN()-3,game_code,0),1))</f>
        <v>60</v>
      </c>
      <c r="E19" s="37">
        <f>IF(ISERROR(MATCH($A19*1000+COLUMN()-3,game_code,0)),"",INDEX(game_results,MATCH($A19*1000+COLUMN()-3,game_code,0),1))</f>
      </c>
      <c r="F19" s="37">
        <f>IF(ISERROR(MATCH($A19*1000+COLUMN()-3,game_code,0)),"",INDEX(game_results,MATCH($A19*1000+COLUMN()-3,game_code,0),1))</f>
      </c>
      <c r="G19" s="37">
        <f>IF(ISERROR(MATCH($A19*1000+COLUMN()-3,game_code,0)),"",INDEX(game_results,MATCH($A19*1000+COLUMN()-3,game_code,0),1))</f>
      </c>
      <c r="H19" s="76">
        <f>IF(ISERROR(MATCH($A19*1000+COLUMN()-3,game_code,0)),"",INDEX(game_results,MATCH($A19*1000+COLUMN()-3,game_code,0),1))</f>
      </c>
      <c r="I19" s="75">
        <f>IF(ISERROR(MATCH($A19*1000+COLUMN()-9,game_code,0)),"",IF(INDEX(game_results,MATCH($A19*1000+COLUMN()-9,game_code,0),2)=0,"",INDEX(game_results,MATCH($A19*1000+COLUMN()-9,game_code,0),2)))</f>
        <v>3</v>
      </c>
      <c r="J19" s="37">
        <f>IF(ISERROR(MATCH($A19*1000+COLUMN()-9,game_code,0)),"",IF(INDEX(game_results,MATCH($A19*1000+COLUMN()-9,game_code,0),2)=0,"",INDEX(game_results,MATCH($A19*1000+COLUMN()-9,game_code,0),2)))</f>
        <v>3</v>
      </c>
      <c r="K19" s="37">
        <f>IF(ISERROR(MATCH($A19*1000+COLUMN()-9,game_code,0)),"",IF(INDEX(game_results,MATCH($A19*1000+COLUMN()-9,game_code,0),2)=0,"",INDEX(game_results,MATCH($A19*1000+COLUMN()-9,game_code,0),2)))</f>
      </c>
      <c r="L19" s="37">
        <f>IF(ISERROR(MATCH($A19*1000+COLUMN()-9,game_code,0)),"",IF(INDEX(game_results,MATCH($A19*1000+COLUMN()-9,game_code,0),2)=0,"",INDEX(game_results,MATCH($A19*1000+COLUMN()-9,game_code,0),2)))</f>
      </c>
      <c r="M19" s="37">
        <f>IF(ISERROR(MATCH($A19*1000+COLUMN()-9,game_code,0)),"",IF(INDEX(game_results,MATCH($A19*1000+COLUMN()-9,game_code,0),2)=0,"",INDEX(game_results,MATCH($A19*1000+COLUMN()-9,game_code,0),2)))</f>
      </c>
      <c r="N19" s="76">
        <f>IF(ISERROR(MATCH($A19*1000+COLUMN()-9,game_code,0)),"",IF(INDEX(game_results,MATCH($A19*1000+COLUMN()-9,game_code,0),2)=0,"",INDEX(game_results,MATCH($A19*1000+COLUMN()-9,game_code,0),2)))</f>
      </c>
      <c r="O19" s="29">
        <f>IF(I19="","",4-I19)</f>
        <v>1</v>
      </c>
      <c r="P19" s="71">
        <f>IF(J19="","",4-J19)</f>
        <v>1</v>
      </c>
      <c r="Q19" s="71">
        <f>IF(K19="","",4-K19)</f>
      </c>
      <c r="R19" s="71">
        <f>IF(L19="","",4-L19)</f>
      </c>
      <c r="S19" s="71">
        <f>IF(M19="","",4-M19)</f>
      </c>
      <c r="T19" s="77">
        <f>IF(N19="","",4-N19)</f>
      </c>
      <c r="U19" s="29">
        <f>SUM(C19:H19)</f>
        <v>100</v>
      </c>
      <c r="V19" s="28">
        <f>SUM(O19:T19)</f>
        <v>2</v>
      </c>
      <c r="W19" s="37">
        <f>SUMIF(player_in_game,A19,opponents_sum)</f>
        <v>39.5</v>
      </c>
      <c r="X19" s="37">
        <f>SUMIF(player_in_game,A19,opponents_points_sum)</f>
        <v>2330</v>
      </c>
      <c r="Y19" s="42">
        <f>1000000000000*V19+100000000*W19+1000*U19+X19/10</f>
        <v>2003950100233</v>
      </c>
      <c r="Z19" s="66">
        <f>IF($B19="","",RANK($Y19,$Y$3:$Y$52))</f>
        <v>17</v>
      </c>
      <c r="AA19" s="16"/>
    </row>
    <row r="20" spans="1:27" s="15" customFormat="1" ht="15" customHeight="1" thickBot="1" thickTop="1">
      <c r="A20" s="8">
        <v>9</v>
      </c>
      <c r="B20" s="36" t="str">
        <f>IF($A20&lt;=player_count,VLOOKUP($A20,list,2,0),"")</f>
        <v>Иоффе Лидия</v>
      </c>
      <c r="C20" s="75">
        <f>IF(ISERROR(MATCH($A20*1000+COLUMN()-3,game_code,0)),"",INDEX(game_results,MATCH($A20*1000+COLUMN()-3,game_code,0),1))</f>
        <v>90</v>
      </c>
      <c r="D20" s="37">
        <f>IF(ISERROR(MATCH($A20*1000+COLUMN()-3,game_code,0)),"",INDEX(game_results,MATCH($A20*1000+COLUMN()-3,game_code,0),1))</f>
        <v>-40</v>
      </c>
      <c r="E20" s="37">
        <f>IF(ISERROR(MATCH($A20*1000+COLUMN()-3,game_code,0)),"",INDEX(game_results,MATCH($A20*1000+COLUMN()-3,game_code,0),1))</f>
      </c>
      <c r="F20" s="37">
        <f>IF(ISERROR(MATCH($A20*1000+COLUMN()-3,game_code,0)),"",INDEX(game_results,MATCH($A20*1000+COLUMN()-3,game_code,0),1))</f>
      </c>
      <c r="G20" s="37">
        <f>IF(ISERROR(MATCH($A20*1000+COLUMN()-3,game_code,0)),"",INDEX(game_results,MATCH($A20*1000+COLUMN()-3,game_code,0),1))</f>
      </c>
      <c r="H20" s="76">
        <f>IF(ISERROR(MATCH($A20*1000+COLUMN()-3,game_code,0)),"",INDEX(game_results,MATCH($A20*1000+COLUMN()-3,game_code,0),1))</f>
      </c>
      <c r="I20" s="75">
        <f>IF(ISERROR(MATCH($A20*1000+COLUMN()-9,game_code,0)),"",IF(INDEX(game_results,MATCH($A20*1000+COLUMN()-9,game_code,0),2)=0,"",INDEX(game_results,MATCH($A20*1000+COLUMN()-9,game_code,0),2)))</f>
        <v>2</v>
      </c>
      <c r="J20" s="37">
        <f>IF(ISERROR(MATCH($A20*1000+COLUMN()-9,game_code,0)),"",IF(INDEX(game_results,MATCH($A20*1000+COLUMN()-9,game_code,0),2)=0,"",INDEX(game_results,MATCH($A20*1000+COLUMN()-9,game_code,0),2)))</f>
        <v>4</v>
      </c>
      <c r="K20" s="37">
        <f>IF(ISERROR(MATCH($A20*1000+COLUMN()-9,game_code,0)),"",IF(INDEX(game_results,MATCH($A20*1000+COLUMN()-9,game_code,0),2)=0,"",INDEX(game_results,MATCH($A20*1000+COLUMN()-9,game_code,0),2)))</f>
      </c>
      <c r="L20" s="37">
        <f>IF(ISERROR(MATCH($A20*1000+COLUMN()-9,game_code,0)),"",IF(INDEX(game_results,MATCH($A20*1000+COLUMN()-9,game_code,0),2)=0,"",INDEX(game_results,MATCH($A20*1000+COLUMN()-9,game_code,0),2)))</f>
      </c>
      <c r="M20" s="37">
        <f>IF(ISERROR(MATCH($A20*1000+COLUMN()-9,game_code,0)),"",IF(INDEX(game_results,MATCH($A20*1000+COLUMN()-9,game_code,0),2)=0,"",INDEX(game_results,MATCH($A20*1000+COLUMN()-9,game_code,0),2)))</f>
      </c>
      <c r="N20" s="76">
        <f>IF(ISERROR(MATCH($A20*1000+COLUMN()-9,game_code,0)),"",IF(INDEX(game_results,MATCH($A20*1000+COLUMN()-9,game_code,0),2)=0,"",INDEX(game_results,MATCH($A20*1000+COLUMN()-9,game_code,0),2)))</f>
      </c>
      <c r="O20" s="29">
        <f>IF(I20="","",4-I20)</f>
        <v>2</v>
      </c>
      <c r="P20" s="71">
        <f>IF(J20="","",4-J20)</f>
        <v>0</v>
      </c>
      <c r="Q20" s="71">
        <f>IF(K20="","",4-K20)</f>
      </c>
      <c r="R20" s="71">
        <f>IF(L20="","",4-L20)</f>
      </c>
      <c r="S20" s="71">
        <f>IF(M20="","",4-M20)</f>
      </c>
      <c r="T20" s="77">
        <f>IF(N20="","",4-N20)</f>
      </c>
      <c r="U20" s="29">
        <f>SUM(C20:H20)</f>
        <v>50</v>
      </c>
      <c r="V20" s="28">
        <f>SUM(O20:T20)</f>
        <v>2</v>
      </c>
      <c r="W20" s="37">
        <f>SUMIF(player_in_game,A20,opponents_sum)</f>
        <v>33.5</v>
      </c>
      <c r="X20" s="37">
        <f>SUMIF(player_in_game,A20,opponents_points_sum)</f>
        <v>1740</v>
      </c>
      <c r="Y20" s="42">
        <f>1000000000000*V20+100000000*W20+1000*U20+X20/10</f>
        <v>2003350050174</v>
      </c>
      <c r="Z20" s="66">
        <f>IF($B20="","",RANK($Y20,$Y$3:$Y$52))</f>
        <v>18</v>
      </c>
      <c r="AA20" s="16"/>
    </row>
    <row r="21" spans="1:27" s="15" customFormat="1" ht="15" customHeight="1" thickBot="1" thickTop="1">
      <c r="A21" s="8">
        <v>21</v>
      </c>
      <c r="B21" s="36" t="str">
        <f>IF($A21&lt;=player_count,VLOOKUP($A21,list,2,0),"")</f>
        <v>Черный Евгений</v>
      </c>
      <c r="C21" s="75">
        <f>IF(ISERROR(MATCH($A21*1000+COLUMN()-3,game_code,0)),"",INDEX(game_results,MATCH($A21*1000+COLUMN()-3,game_code,0),1))</f>
        <v>50</v>
      </c>
      <c r="D21" s="37">
        <f>IF(ISERROR(MATCH($A21*1000+COLUMN()-3,game_code,0)),"",INDEX(game_results,MATCH($A21*1000+COLUMN()-3,game_code,0),1))</f>
        <v>0</v>
      </c>
      <c r="E21" s="37">
        <f>IF(ISERROR(MATCH($A21*1000+COLUMN()-3,game_code,0)),"",INDEX(game_results,MATCH($A21*1000+COLUMN()-3,game_code,0),1))</f>
      </c>
      <c r="F21" s="37">
        <f>IF(ISERROR(MATCH($A21*1000+COLUMN()-3,game_code,0)),"",INDEX(game_results,MATCH($A21*1000+COLUMN()-3,game_code,0),1))</f>
      </c>
      <c r="G21" s="37">
        <f>IF(ISERROR(MATCH($A21*1000+COLUMN()-3,game_code,0)),"",INDEX(game_results,MATCH($A21*1000+COLUMN()-3,game_code,0),1))</f>
      </c>
      <c r="H21" s="76">
        <f>IF(ISERROR(MATCH($A21*1000+COLUMN()-3,game_code,0)),"",INDEX(game_results,MATCH($A21*1000+COLUMN()-3,game_code,0),1))</f>
      </c>
      <c r="I21" s="75">
        <f>IF(ISERROR(MATCH($A21*1000+COLUMN()-9,game_code,0)),"",IF(INDEX(game_results,MATCH($A21*1000+COLUMN()-9,game_code,0),2)=0,"",INDEX(game_results,MATCH($A21*1000+COLUMN()-9,game_code,0),2)))</f>
        <v>3</v>
      </c>
      <c r="J21" s="37">
        <f>IF(ISERROR(MATCH($A21*1000+COLUMN()-9,game_code,0)),"",IF(INDEX(game_results,MATCH($A21*1000+COLUMN()-9,game_code,0),2)=0,"",INDEX(game_results,MATCH($A21*1000+COLUMN()-9,game_code,0),2)))</f>
        <v>3</v>
      </c>
      <c r="K21" s="37">
        <f>IF(ISERROR(MATCH($A21*1000+COLUMN()-9,game_code,0)),"",IF(INDEX(game_results,MATCH($A21*1000+COLUMN()-9,game_code,0),2)=0,"",INDEX(game_results,MATCH($A21*1000+COLUMN()-9,game_code,0),2)))</f>
      </c>
      <c r="L21" s="37">
        <f>IF(ISERROR(MATCH($A21*1000+COLUMN()-9,game_code,0)),"",IF(INDEX(game_results,MATCH($A21*1000+COLUMN()-9,game_code,0),2)=0,"",INDEX(game_results,MATCH($A21*1000+COLUMN()-9,game_code,0),2)))</f>
      </c>
      <c r="M21" s="37">
        <f>IF(ISERROR(MATCH($A21*1000+COLUMN()-9,game_code,0)),"",IF(INDEX(game_results,MATCH($A21*1000+COLUMN()-9,game_code,0),2)=0,"",INDEX(game_results,MATCH($A21*1000+COLUMN()-9,game_code,0),2)))</f>
      </c>
      <c r="N21" s="76">
        <f>IF(ISERROR(MATCH($A21*1000+COLUMN()-9,game_code,0)),"",IF(INDEX(game_results,MATCH($A21*1000+COLUMN()-9,game_code,0),2)=0,"",INDEX(game_results,MATCH($A21*1000+COLUMN()-9,game_code,0),2)))</f>
      </c>
      <c r="O21" s="29">
        <f>IF(I21="","",4-I21)</f>
        <v>1</v>
      </c>
      <c r="P21" s="71">
        <f>IF(J21="","",4-J21)</f>
        <v>1</v>
      </c>
      <c r="Q21" s="71">
        <f>IF(K21="","",4-K21)</f>
      </c>
      <c r="R21" s="71">
        <f>IF(L21="","",4-L21)</f>
      </c>
      <c r="S21" s="71">
        <f>IF(M21="","",4-M21)</f>
      </c>
      <c r="T21" s="77">
        <f>IF(N21="","",4-N21)</f>
      </c>
      <c r="U21" s="29">
        <f>SUM(C21:H21)</f>
        <v>50</v>
      </c>
      <c r="V21" s="28">
        <f>SUM(O21:T21)</f>
        <v>2</v>
      </c>
      <c r="W21" s="37">
        <f>SUMIF(player_in_game,A21,opponents_sum)</f>
        <v>26</v>
      </c>
      <c r="X21" s="37">
        <f>SUMIF(player_in_game,A21,opponents_points_sum)</f>
        <v>1040</v>
      </c>
      <c r="Y21" s="42">
        <f>1000000000000*V21+100000000*W21+1000*U21+X21/10</f>
        <v>2002600050104</v>
      </c>
      <c r="Z21" s="66">
        <f>IF($B21="","",RANK($Y21,$Y$3:$Y$52))</f>
        <v>19</v>
      </c>
      <c r="AA21" s="16"/>
    </row>
    <row r="22" spans="1:26" s="15" customFormat="1" ht="15" customHeight="1" thickBot="1" thickTop="1">
      <c r="A22" s="32">
        <v>12</v>
      </c>
      <c r="B22" s="36" t="str">
        <f>IF($A22&lt;=player_count,VLOOKUP($A22,list,2,0),"")</f>
        <v>Померанец Юлия</v>
      </c>
      <c r="C22" s="75">
        <f>IF(ISERROR(MATCH($A22*1000+COLUMN()-3,game_code,0)),"",INDEX(game_results,MATCH($A22*1000+COLUMN()-3,game_code,0),1))</f>
        <v>10</v>
      </c>
      <c r="D22" s="37">
        <f>IF(ISERROR(MATCH($A22*1000+COLUMN()-3,game_code,0)),"",INDEX(game_results,MATCH($A22*1000+COLUMN()-3,game_code,0),1))</f>
        <v>30</v>
      </c>
      <c r="E22" s="37">
        <f>IF(ISERROR(MATCH($A22*1000+COLUMN()-3,game_code,0)),"",INDEX(game_results,MATCH($A22*1000+COLUMN()-3,game_code,0),1))</f>
      </c>
      <c r="F22" s="37">
        <f>IF(ISERROR(MATCH($A22*1000+COLUMN()-3,game_code,0)),"",INDEX(game_results,MATCH($A22*1000+COLUMN()-3,game_code,0),1))</f>
      </c>
      <c r="G22" s="37">
        <f>IF(ISERROR(MATCH($A22*1000+COLUMN()-3,game_code,0)),"",INDEX(game_results,MATCH($A22*1000+COLUMN()-3,game_code,0),1))</f>
      </c>
      <c r="H22" s="76">
        <f>IF(ISERROR(MATCH($A22*1000+COLUMN()-3,game_code,0)),"",INDEX(game_results,MATCH($A22*1000+COLUMN()-3,game_code,0),1))</f>
      </c>
      <c r="I22" s="75">
        <f>IF(ISERROR(MATCH($A22*1000+COLUMN()-9,game_code,0)),"",IF(INDEX(game_results,MATCH($A22*1000+COLUMN()-9,game_code,0),2)=0,"",INDEX(game_results,MATCH($A22*1000+COLUMN()-9,game_code,0),2)))</f>
        <v>4</v>
      </c>
      <c r="J22" s="37">
        <f>IF(ISERROR(MATCH($A22*1000+COLUMN()-9,game_code,0)),"",IF(INDEX(game_results,MATCH($A22*1000+COLUMN()-9,game_code,0),2)=0,"",INDEX(game_results,MATCH($A22*1000+COLUMN()-9,game_code,0),2)))</f>
        <v>2</v>
      </c>
      <c r="K22" s="37">
        <f>IF(ISERROR(MATCH($A22*1000+COLUMN()-9,game_code,0)),"",IF(INDEX(game_results,MATCH($A22*1000+COLUMN()-9,game_code,0),2)=0,"",INDEX(game_results,MATCH($A22*1000+COLUMN()-9,game_code,0),2)))</f>
      </c>
      <c r="L22" s="37">
        <f>IF(ISERROR(MATCH($A22*1000+COLUMN()-9,game_code,0)),"",IF(INDEX(game_results,MATCH($A22*1000+COLUMN()-9,game_code,0),2)=0,"",INDEX(game_results,MATCH($A22*1000+COLUMN()-9,game_code,0),2)))</f>
      </c>
      <c r="M22" s="37">
        <f>IF(ISERROR(MATCH($A22*1000+COLUMN()-9,game_code,0)),"",IF(INDEX(game_results,MATCH($A22*1000+COLUMN()-9,game_code,0),2)=0,"",INDEX(game_results,MATCH($A22*1000+COLUMN()-9,game_code,0),2)))</f>
      </c>
      <c r="N22" s="76">
        <f>IF(ISERROR(MATCH($A22*1000+COLUMN()-9,game_code,0)),"",IF(INDEX(game_results,MATCH($A22*1000+COLUMN()-9,game_code,0),2)=0,"",INDEX(game_results,MATCH($A22*1000+COLUMN()-9,game_code,0),2)))</f>
      </c>
      <c r="O22" s="29">
        <f>IF(I22="","",4-I22)</f>
        <v>0</v>
      </c>
      <c r="P22" s="71">
        <f>IF(J22="","",4-J22)</f>
        <v>2</v>
      </c>
      <c r="Q22" s="71">
        <f>IF(K22="","",4-K22)</f>
      </c>
      <c r="R22" s="71">
        <f>IF(L22="","",4-L22)</f>
      </c>
      <c r="S22" s="71">
        <f>IF(M22="","",4-M22)</f>
      </c>
      <c r="T22" s="77">
        <f>IF(N22="","",4-N22)</f>
      </c>
      <c r="U22" s="34">
        <f>SUM(C22:H22)</f>
        <v>40</v>
      </c>
      <c r="V22" s="33">
        <f>SUM(O22:T22)</f>
        <v>2</v>
      </c>
      <c r="W22" s="37">
        <f>SUMIF(player_in_game,A22,opponents_sum)</f>
        <v>19</v>
      </c>
      <c r="X22" s="37">
        <f>SUMIF(player_in_game,A22,opponents_points_sum)</f>
        <v>590</v>
      </c>
      <c r="Y22" s="42">
        <f>1000000000000*V22+100000000*W22+1000*U22+X22/10</f>
        <v>2001900040059</v>
      </c>
      <c r="Z22" s="66">
        <f>IF($B22="","",RANK($Y22,$Y$3:$Y$52))</f>
        <v>20</v>
      </c>
    </row>
    <row r="23" spans="1:26" s="15" customFormat="1" ht="15" customHeight="1" thickBot="1" thickTop="1">
      <c r="A23" s="32">
        <v>10</v>
      </c>
      <c r="B23" s="36" t="str">
        <f>IF($A23&lt;=player_count,VLOOKUP($A23,list,2,0),"")</f>
        <v>Шибер Гарик</v>
      </c>
      <c r="C23" s="75">
        <f>IF(ISERROR(MATCH($A23*1000+COLUMN()-3,game_code,0)),"",INDEX(game_results,MATCH($A23*1000+COLUMN()-3,game_code,0),1))</f>
        <v>70</v>
      </c>
      <c r="D23" s="37">
        <f>IF(ISERROR(MATCH($A23*1000+COLUMN()-3,game_code,0)),"",INDEX(game_results,MATCH($A23*1000+COLUMN()-3,game_code,0),1))</f>
        <v>-20</v>
      </c>
      <c r="E23" s="37">
        <f>IF(ISERROR(MATCH($A23*1000+COLUMN()-3,game_code,0)),"",INDEX(game_results,MATCH($A23*1000+COLUMN()-3,game_code,0),1))</f>
      </c>
      <c r="F23" s="37">
        <f>IF(ISERROR(MATCH($A23*1000+COLUMN()-3,game_code,0)),"",INDEX(game_results,MATCH($A23*1000+COLUMN()-3,game_code,0),1))</f>
      </c>
      <c r="G23" s="37">
        <f>IF(ISERROR(MATCH($A23*1000+COLUMN()-3,game_code,0)),"",INDEX(game_results,MATCH($A23*1000+COLUMN()-3,game_code,0),1))</f>
      </c>
      <c r="H23" s="76">
        <f>IF(ISERROR(MATCH($A23*1000+COLUMN()-3,game_code,0)),"",INDEX(game_results,MATCH($A23*1000+COLUMN()-3,game_code,0),1))</f>
      </c>
      <c r="I23" s="75">
        <f>IF(ISERROR(MATCH($A23*1000+COLUMN()-9,game_code,0)),"",IF(INDEX(game_results,MATCH($A23*1000+COLUMN()-9,game_code,0),2)=0,"",INDEX(game_results,MATCH($A23*1000+COLUMN()-9,game_code,0),2)))</f>
        <v>3</v>
      </c>
      <c r="J23" s="37">
        <f>IF(ISERROR(MATCH($A23*1000+COLUMN()-9,game_code,0)),"",IF(INDEX(game_results,MATCH($A23*1000+COLUMN()-9,game_code,0),2)=0,"",INDEX(game_results,MATCH($A23*1000+COLUMN()-9,game_code,0),2)))</f>
        <v>4</v>
      </c>
      <c r="K23" s="37">
        <f>IF(ISERROR(MATCH($A23*1000+COLUMN()-9,game_code,0)),"",IF(INDEX(game_results,MATCH($A23*1000+COLUMN()-9,game_code,0),2)=0,"",INDEX(game_results,MATCH($A23*1000+COLUMN()-9,game_code,0),2)))</f>
      </c>
      <c r="L23" s="37">
        <f>IF(ISERROR(MATCH($A23*1000+COLUMN()-9,game_code,0)),"",IF(INDEX(game_results,MATCH($A23*1000+COLUMN()-9,game_code,0),2)=0,"",INDEX(game_results,MATCH($A23*1000+COLUMN()-9,game_code,0),2)))</f>
      </c>
      <c r="M23" s="37">
        <f>IF(ISERROR(MATCH($A23*1000+COLUMN()-9,game_code,0)),"",IF(INDEX(game_results,MATCH($A23*1000+COLUMN()-9,game_code,0),2)=0,"",INDEX(game_results,MATCH($A23*1000+COLUMN()-9,game_code,0),2)))</f>
      </c>
      <c r="N23" s="76">
        <f>IF(ISERROR(MATCH($A23*1000+COLUMN()-9,game_code,0)),"",IF(INDEX(game_results,MATCH($A23*1000+COLUMN()-9,game_code,0),2)=0,"",INDEX(game_results,MATCH($A23*1000+COLUMN()-9,game_code,0),2)))</f>
      </c>
      <c r="O23" s="29">
        <f>IF(I23="","",4-I23)</f>
        <v>1</v>
      </c>
      <c r="P23" s="71">
        <f>IF(J23="","",4-J23)</f>
        <v>0</v>
      </c>
      <c r="Q23" s="71">
        <f>IF(K23="","",4-K23)</f>
      </c>
      <c r="R23" s="71">
        <f>IF(L23="","",4-L23)</f>
      </c>
      <c r="S23" s="71">
        <f>IF(M23="","",4-M23)</f>
      </c>
      <c r="T23" s="77">
        <f>IF(N23="","",4-N23)</f>
      </c>
      <c r="U23" s="34">
        <f>SUM(C23:H23)</f>
        <v>50</v>
      </c>
      <c r="V23" s="33">
        <f>SUM(O23:T23)</f>
        <v>1</v>
      </c>
      <c r="W23" s="37">
        <f>SUMIF(player_in_game,A23,opponents_sum)</f>
        <v>34</v>
      </c>
      <c r="X23" s="37">
        <f>SUMIF(player_in_game,A23,opponents_points_sum)</f>
        <v>1830</v>
      </c>
      <c r="Y23" s="42">
        <f>1000000000000*V23+100000000*W23+1000*U23+X23/10</f>
        <v>1003400050183</v>
      </c>
      <c r="Z23" s="66">
        <f>IF($B23="","",RANK($Y23,$Y$3:$Y$52))</f>
        <v>21</v>
      </c>
    </row>
    <row r="24" spans="1:27" s="15" customFormat="1" ht="15" customHeight="1" thickBot="1" thickTop="1">
      <c r="A24" s="32">
        <v>14</v>
      </c>
      <c r="B24" s="36" t="str">
        <f>IF($A24&lt;=player_count,VLOOKUP($A24,list,2,0),"")</f>
        <v>Садов Владимир</v>
      </c>
      <c r="C24" s="75">
        <f>IF(ISERROR(MATCH($A24*1000+COLUMN()-3,game_code,0)),"",INDEX(game_results,MATCH($A24*1000+COLUMN()-3,game_code,0),1))</f>
        <v>-60</v>
      </c>
      <c r="D24" s="37">
        <f>IF(ISERROR(MATCH($A24*1000+COLUMN()-3,game_code,0)),"",INDEX(game_results,MATCH($A24*1000+COLUMN()-3,game_code,0),1))</f>
        <v>10</v>
      </c>
      <c r="E24" s="37">
        <f>IF(ISERROR(MATCH($A24*1000+COLUMN()-3,game_code,0)),"",INDEX(game_results,MATCH($A24*1000+COLUMN()-3,game_code,0),1))</f>
      </c>
      <c r="F24" s="37">
        <f>IF(ISERROR(MATCH($A24*1000+COLUMN()-3,game_code,0)),"",INDEX(game_results,MATCH($A24*1000+COLUMN()-3,game_code,0),1))</f>
      </c>
      <c r="G24" s="37">
        <f>IF(ISERROR(MATCH($A24*1000+COLUMN()-3,game_code,0)),"",INDEX(game_results,MATCH($A24*1000+COLUMN()-3,game_code,0),1))</f>
      </c>
      <c r="H24" s="76">
        <f>IF(ISERROR(MATCH($A24*1000+COLUMN()-3,game_code,0)),"",INDEX(game_results,MATCH($A24*1000+COLUMN()-3,game_code,0),1))</f>
      </c>
      <c r="I24" s="75">
        <f>IF(ISERROR(MATCH($A24*1000+COLUMN()-9,game_code,0)),"",IF(INDEX(game_results,MATCH($A24*1000+COLUMN()-9,game_code,0),2)=0,"",INDEX(game_results,MATCH($A24*1000+COLUMN()-9,game_code,0),2)))</f>
        <v>4</v>
      </c>
      <c r="J24" s="37">
        <f>IF(ISERROR(MATCH($A24*1000+COLUMN()-9,game_code,0)),"",IF(INDEX(game_results,MATCH($A24*1000+COLUMN()-9,game_code,0),2)=0,"",INDEX(game_results,MATCH($A24*1000+COLUMN()-9,game_code,0),2)))</f>
        <v>3</v>
      </c>
      <c r="K24" s="37">
        <f>IF(ISERROR(MATCH($A24*1000+COLUMN()-9,game_code,0)),"",IF(INDEX(game_results,MATCH($A24*1000+COLUMN()-9,game_code,0),2)=0,"",INDEX(game_results,MATCH($A24*1000+COLUMN()-9,game_code,0),2)))</f>
      </c>
      <c r="L24" s="37">
        <f>IF(ISERROR(MATCH($A24*1000+COLUMN()-9,game_code,0)),"",IF(INDEX(game_results,MATCH($A24*1000+COLUMN()-9,game_code,0),2)=0,"",INDEX(game_results,MATCH($A24*1000+COLUMN()-9,game_code,0),2)))</f>
      </c>
      <c r="M24" s="37">
        <f>IF(ISERROR(MATCH($A24*1000+COLUMN()-9,game_code,0)),"",IF(INDEX(game_results,MATCH($A24*1000+COLUMN()-9,game_code,0),2)=0,"",INDEX(game_results,MATCH($A24*1000+COLUMN()-9,game_code,0),2)))</f>
      </c>
      <c r="N24" s="76">
        <f>IF(ISERROR(MATCH($A24*1000+COLUMN()-9,game_code,0)),"",IF(INDEX(game_results,MATCH($A24*1000+COLUMN()-9,game_code,0),2)=0,"",INDEX(game_results,MATCH($A24*1000+COLUMN()-9,game_code,0),2)))</f>
      </c>
      <c r="O24" s="29">
        <f>IF(I24="","",4-I24)</f>
        <v>0</v>
      </c>
      <c r="P24" s="71">
        <f>IF(J24="","",4-J24)</f>
        <v>1</v>
      </c>
      <c r="Q24" s="71">
        <f>IF(K24="","",4-K24)</f>
      </c>
      <c r="R24" s="71">
        <f>IF(L24="","",4-L24)</f>
      </c>
      <c r="S24" s="71">
        <f>IF(M24="","",4-M24)</f>
      </c>
      <c r="T24" s="77">
        <f>IF(N24="","",4-N24)</f>
      </c>
      <c r="U24" s="34">
        <f>SUM(C24:H24)</f>
        <v>-50</v>
      </c>
      <c r="V24" s="33">
        <f>SUM(O24:T24)</f>
        <v>1</v>
      </c>
      <c r="W24" s="37">
        <f>SUMIF(player_in_game,A24,opponents_sum)</f>
        <v>32</v>
      </c>
      <c r="X24" s="37">
        <f>SUMIF(player_in_game,A24,opponents_points_sum)</f>
        <v>1520</v>
      </c>
      <c r="Y24" s="42">
        <f>1000000000000*V24+100000000*W24+1000*U24+X24/10</f>
        <v>1003199950152</v>
      </c>
      <c r="Z24" s="66">
        <f>IF($B24="","",RANK($Y24,$Y$3:$Y$52))</f>
        <v>22</v>
      </c>
      <c r="AA24" s="16"/>
    </row>
    <row r="25" spans="1:27" ht="14.25" thickBot="1" thickTop="1">
      <c r="A25" s="8">
        <v>7</v>
      </c>
      <c r="B25" s="36" t="str">
        <f>IF($A25&lt;=player_count,VLOOKUP($A25,list,2,0),"")</f>
        <v>Нахшин Вольф</v>
      </c>
      <c r="C25" s="75">
        <f>IF(ISERROR(MATCH($A25*1000+COLUMN()-3,game_code,0)),"",INDEX(game_results,MATCH($A25*1000+COLUMN()-3,game_code,0),1))</f>
        <v>20</v>
      </c>
      <c r="D25" s="37">
        <f>IF(ISERROR(MATCH($A25*1000+COLUMN()-3,game_code,0)),"",INDEX(game_results,MATCH($A25*1000+COLUMN()-3,game_code,0),1))</f>
        <v>-20</v>
      </c>
      <c r="E25" s="37">
        <f>IF(ISERROR(MATCH($A25*1000+COLUMN()-3,game_code,0)),"",INDEX(game_results,MATCH($A25*1000+COLUMN()-3,game_code,0),1))</f>
      </c>
      <c r="F25" s="37">
        <f>IF(ISERROR(MATCH($A25*1000+COLUMN()-3,game_code,0)),"",INDEX(game_results,MATCH($A25*1000+COLUMN()-3,game_code,0),1))</f>
      </c>
      <c r="G25" s="37">
        <f>IF(ISERROR(MATCH($A25*1000+COLUMN()-3,game_code,0)),"",INDEX(game_results,MATCH($A25*1000+COLUMN()-3,game_code,0),1))</f>
      </c>
      <c r="H25" s="76">
        <f>IF(ISERROR(MATCH($A25*1000+COLUMN()-3,game_code,0)),"",INDEX(game_results,MATCH($A25*1000+COLUMN()-3,game_code,0),1))</f>
      </c>
      <c r="I25" s="75">
        <f>IF(ISERROR(MATCH($A25*1000+COLUMN()-9,game_code,0)),"",IF(INDEX(game_results,MATCH($A25*1000+COLUMN()-9,game_code,0),2)=0,"",INDEX(game_results,MATCH($A25*1000+COLUMN()-9,game_code,0),2)))</f>
        <v>4</v>
      </c>
      <c r="J25" s="37">
        <f>IF(ISERROR(MATCH($A25*1000+COLUMN()-9,game_code,0)),"",IF(INDEX(game_results,MATCH($A25*1000+COLUMN()-9,game_code,0),2)=0,"",INDEX(game_results,MATCH($A25*1000+COLUMN()-9,game_code,0),2)))</f>
        <v>4</v>
      </c>
      <c r="K25" s="37">
        <f>IF(ISERROR(MATCH($A25*1000+COLUMN()-9,game_code,0)),"",IF(INDEX(game_results,MATCH($A25*1000+COLUMN()-9,game_code,0),2)=0,"",INDEX(game_results,MATCH($A25*1000+COLUMN()-9,game_code,0),2)))</f>
      </c>
      <c r="L25" s="37">
        <f>IF(ISERROR(MATCH($A25*1000+COLUMN()-9,game_code,0)),"",IF(INDEX(game_results,MATCH($A25*1000+COLUMN()-9,game_code,0),2)=0,"",INDEX(game_results,MATCH($A25*1000+COLUMN()-9,game_code,0),2)))</f>
      </c>
      <c r="M25" s="37">
        <f>IF(ISERROR(MATCH($A25*1000+COLUMN()-9,game_code,0)),"",IF(INDEX(game_results,MATCH($A25*1000+COLUMN()-9,game_code,0),2)=0,"",INDEX(game_results,MATCH($A25*1000+COLUMN()-9,game_code,0),2)))</f>
      </c>
      <c r="N25" s="76">
        <f>IF(ISERROR(MATCH($A25*1000+COLUMN()-9,game_code,0)),"",IF(INDEX(game_results,MATCH($A25*1000+COLUMN()-9,game_code,0),2)=0,"",INDEX(game_results,MATCH($A25*1000+COLUMN()-9,game_code,0),2)))</f>
      </c>
      <c r="O25" s="29">
        <f>IF(I25="","",4-I25)</f>
        <v>0</v>
      </c>
      <c r="P25" s="71">
        <f>IF(J25="","",4-J25)</f>
        <v>0</v>
      </c>
      <c r="Q25" s="71">
        <f>IF(K25="","",4-K25)</f>
      </c>
      <c r="R25" s="71">
        <f>IF(L25="","",4-L25)</f>
      </c>
      <c r="S25" s="71">
        <f>IF(M25="","",4-M25)</f>
      </c>
      <c r="T25" s="77">
        <f>IF(N25="","",4-N25)</f>
      </c>
      <c r="U25" s="29">
        <f>SUM(C25:H25)</f>
        <v>0</v>
      </c>
      <c r="V25" s="28">
        <f>SUM(O25:T25)</f>
        <v>0</v>
      </c>
      <c r="W25" s="37">
        <f>SUMIF(player_in_game,A25,opponents_sum)</f>
        <v>32.5</v>
      </c>
      <c r="X25" s="37">
        <f>SUMIF(player_in_game,A25,opponents_points_sum)</f>
        <v>1550</v>
      </c>
      <c r="Y25" s="42">
        <f>1000000000000*V25+100000000*W25+1000*U25+X25/10</f>
        <v>3250000155</v>
      </c>
      <c r="Z25" s="66">
        <f>IF($B25="","",RANK($Y25,$Y$3:$Y$52))</f>
        <v>23</v>
      </c>
      <c r="AA25" s="15"/>
    </row>
    <row r="26" spans="1:26" ht="14.25" thickBot="1" thickTop="1">
      <c r="A26" s="8">
        <v>17</v>
      </c>
      <c r="B26" s="36" t="str">
        <f>IF($A26&lt;=player_count,VLOOKUP($A26,list,2,0),"")</f>
        <v>Манусов Евгений</v>
      </c>
      <c r="C26" s="75">
        <f>IF(ISERROR(MATCH($A26*1000+COLUMN()-3,game_code,0)),"",INDEX(game_results,MATCH($A26*1000+COLUMN()-3,game_code,0),1))</f>
        <v>20</v>
      </c>
      <c r="D26" s="37">
        <f>IF(ISERROR(MATCH($A26*1000+COLUMN()-3,game_code,0)),"",INDEX(game_results,MATCH($A26*1000+COLUMN()-3,game_code,0),1))</f>
        <v>0</v>
      </c>
      <c r="E26" s="37">
        <f>IF(ISERROR(MATCH($A26*1000+COLUMN()-3,game_code,0)),"",INDEX(game_results,MATCH($A26*1000+COLUMN()-3,game_code,0),1))</f>
      </c>
      <c r="F26" s="37">
        <f>IF(ISERROR(MATCH($A26*1000+COLUMN()-3,game_code,0)),"",INDEX(game_results,MATCH($A26*1000+COLUMN()-3,game_code,0),1))</f>
      </c>
      <c r="G26" s="37">
        <f>IF(ISERROR(MATCH($A26*1000+COLUMN()-3,game_code,0)),"",INDEX(game_results,MATCH($A26*1000+COLUMN()-3,game_code,0),1))</f>
      </c>
      <c r="H26" s="76">
        <f>IF(ISERROR(MATCH($A26*1000+COLUMN()-3,game_code,0)),"",INDEX(game_results,MATCH($A26*1000+COLUMN()-3,game_code,0),1))</f>
      </c>
      <c r="I26" s="75">
        <f>IF(ISERROR(MATCH($A26*1000+COLUMN()-9,game_code,0)),"",IF(INDEX(game_results,MATCH($A26*1000+COLUMN()-9,game_code,0),2)=0,"",INDEX(game_results,MATCH($A26*1000+COLUMN()-9,game_code,0),2)))</f>
        <v>4</v>
      </c>
      <c r="J26" s="37">
        <f>IF(ISERROR(MATCH($A26*1000+COLUMN()-9,game_code,0)),"",IF(INDEX(game_results,MATCH($A26*1000+COLUMN()-9,game_code,0),2)=0,"",INDEX(game_results,MATCH($A26*1000+COLUMN()-9,game_code,0),2)))</f>
        <v>4</v>
      </c>
      <c r="K26" s="37">
        <f>IF(ISERROR(MATCH($A26*1000+COLUMN()-9,game_code,0)),"",IF(INDEX(game_results,MATCH($A26*1000+COLUMN()-9,game_code,0),2)=0,"",INDEX(game_results,MATCH($A26*1000+COLUMN()-9,game_code,0),2)))</f>
      </c>
      <c r="L26" s="37">
        <f>IF(ISERROR(MATCH($A26*1000+COLUMN()-9,game_code,0)),"",IF(INDEX(game_results,MATCH($A26*1000+COLUMN()-9,game_code,0),2)=0,"",INDEX(game_results,MATCH($A26*1000+COLUMN()-9,game_code,0),2)))</f>
      </c>
      <c r="M26" s="37">
        <f>IF(ISERROR(MATCH($A26*1000+COLUMN()-9,game_code,0)),"",IF(INDEX(game_results,MATCH($A26*1000+COLUMN()-9,game_code,0),2)=0,"",INDEX(game_results,MATCH($A26*1000+COLUMN()-9,game_code,0),2)))</f>
      </c>
      <c r="N26" s="76">
        <f>IF(ISERROR(MATCH($A26*1000+COLUMN()-9,game_code,0)),"",IF(INDEX(game_results,MATCH($A26*1000+COLUMN()-9,game_code,0),2)=0,"",INDEX(game_results,MATCH($A26*1000+COLUMN()-9,game_code,0),2)))</f>
      </c>
      <c r="O26" s="29">
        <f>IF(I26="","",4-I26)</f>
        <v>0</v>
      </c>
      <c r="P26" s="71">
        <f>IF(J26="","",4-J26)</f>
        <v>0</v>
      </c>
      <c r="Q26" s="71">
        <f>IF(K26="","",4-K26)</f>
      </c>
      <c r="R26" s="71">
        <f>IF(L26="","",4-L26)</f>
      </c>
      <c r="S26" s="71">
        <f>IF(M26="","",4-M26)</f>
      </c>
      <c r="T26" s="77">
        <f>IF(N26="","",4-N26)</f>
      </c>
      <c r="U26" s="29">
        <f>SUM(C26:H26)</f>
        <v>20</v>
      </c>
      <c r="V26" s="70">
        <f>SUM(O26:T26)</f>
        <v>0</v>
      </c>
      <c r="W26" s="71">
        <f>SUMIF(player_in_game,A26,opponents_sum)</f>
        <v>22</v>
      </c>
      <c r="X26" s="37">
        <f>SUMIF(player_in_game,A26,opponents_points_sum)</f>
        <v>500</v>
      </c>
      <c r="Y26" s="42">
        <f>1000000000000*V26+100000000*W26+1000*U26+X26/10</f>
        <v>2200020050</v>
      </c>
      <c r="Z26" s="66">
        <f>IF($B26="","",RANK($Y26,$Y$3:$Y$52))</f>
        <v>24</v>
      </c>
    </row>
    <row r="27" spans="1:27" ht="14.25" thickBot="1" thickTop="1">
      <c r="A27" s="8">
        <v>25</v>
      </c>
      <c r="B27" s="36">
        <f>IF($A27&lt;=player_count,VLOOKUP($A27,list,2,0),"")</f>
      </c>
      <c r="C27" s="75">
        <f>IF(ISERROR(MATCH($A27*1000+COLUMN()-3,game_code,0)),"",INDEX(game_results,MATCH($A27*1000+COLUMN()-3,game_code,0),1))</f>
      </c>
      <c r="D27" s="37">
        <f>IF(ISERROR(MATCH($A27*1000+COLUMN()-3,game_code,0)),"",INDEX(game_results,MATCH($A27*1000+COLUMN()-3,game_code,0),1))</f>
      </c>
      <c r="E27" s="37">
        <f>IF(ISERROR(MATCH($A27*1000+COLUMN()-3,game_code,0)),"",INDEX(game_results,MATCH($A27*1000+COLUMN()-3,game_code,0),1))</f>
      </c>
      <c r="F27" s="37">
        <f>IF(ISERROR(MATCH($A27*1000+COLUMN()-3,game_code,0)),"",INDEX(game_results,MATCH($A27*1000+COLUMN()-3,game_code,0),1))</f>
      </c>
      <c r="G27" s="37">
        <f>IF(ISERROR(MATCH($A27*1000+COLUMN()-3,game_code,0)),"",INDEX(game_results,MATCH($A27*1000+COLUMN()-3,game_code,0),1))</f>
      </c>
      <c r="H27" s="76">
        <f>IF(ISERROR(MATCH($A27*1000+COLUMN()-3,game_code,0)),"",INDEX(game_results,MATCH($A27*1000+COLUMN()-3,game_code,0),1))</f>
      </c>
      <c r="I27" s="75">
        <f>IF(ISERROR(MATCH($A27*1000+COLUMN()-9,game_code,0)),"",IF(INDEX(game_results,MATCH($A27*1000+COLUMN()-9,game_code,0),2)=0,"",INDEX(game_results,MATCH($A27*1000+COLUMN()-9,game_code,0),2)))</f>
      </c>
      <c r="J27" s="37">
        <f>IF(ISERROR(MATCH($A27*1000+COLUMN()-9,game_code,0)),"",IF(INDEX(game_results,MATCH($A27*1000+COLUMN()-9,game_code,0),2)=0,"",INDEX(game_results,MATCH($A27*1000+COLUMN()-9,game_code,0),2)))</f>
      </c>
      <c r="K27" s="37">
        <f>IF(ISERROR(MATCH($A27*1000+COLUMN()-9,game_code,0)),"",IF(INDEX(game_results,MATCH($A27*1000+COLUMN()-9,game_code,0),2)=0,"",INDEX(game_results,MATCH($A27*1000+COLUMN()-9,game_code,0),2)))</f>
      </c>
      <c r="L27" s="37">
        <f>IF(ISERROR(MATCH($A27*1000+COLUMN()-9,game_code,0)),"",IF(INDEX(game_results,MATCH($A27*1000+COLUMN()-9,game_code,0),2)=0,"",INDEX(game_results,MATCH($A27*1000+COLUMN()-9,game_code,0),2)))</f>
      </c>
      <c r="M27" s="37">
        <f>IF(ISERROR(MATCH($A27*1000+COLUMN()-9,game_code,0)),"",IF(INDEX(game_results,MATCH($A27*1000+COLUMN()-9,game_code,0),2)=0,"",INDEX(game_results,MATCH($A27*1000+COLUMN()-9,game_code,0),2)))</f>
      </c>
      <c r="N27" s="76">
        <f>IF(ISERROR(MATCH($A27*1000+COLUMN()-9,game_code,0)),"",IF(INDEX(game_results,MATCH($A27*1000+COLUMN()-9,game_code,0),2)=0,"",INDEX(game_results,MATCH($A27*1000+COLUMN()-9,game_code,0),2)))</f>
      </c>
      <c r="O27" s="29">
        <f>IF(I27="","",4-I27)</f>
      </c>
      <c r="P27" s="71">
        <f>IF(J27="","",4-J27)</f>
      </c>
      <c r="Q27" s="71">
        <f>IF(K27="","",4-K27)</f>
      </c>
      <c r="R27" s="71">
        <f>IF(L27="","",4-L27)</f>
      </c>
      <c r="S27" s="71">
        <f>IF(M27="","",4-M27)</f>
      </c>
      <c r="T27" s="77">
        <f>IF(N27="","",4-N27)</f>
      </c>
      <c r="U27" s="29">
        <f>SUM(C27:H27)</f>
        <v>0</v>
      </c>
      <c r="V27" s="70">
        <f>SUM(O27:T27)</f>
        <v>0</v>
      </c>
      <c r="W27" s="37">
        <f>SUMIF(player_in_game,A27,opponents_sum)</f>
        <v>0</v>
      </c>
      <c r="X27" s="37">
        <f>SUMIF(player_in_game,A27,opponents_points_sum)</f>
        <v>0</v>
      </c>
      <c r="Y27" s="42">
        <f>1000000000000*V27+100000000*W27+1000*U27+X27/10</f>
        <v>0</v>
      </c>
      <c r="Z27" s="66">
        <f>IF($B27="","",RANK($Y27,$Y$3:$Y$52))</f>
      </c>
      <c r="AA27" s="15"/>
    </row>
    <row r="28" spans="1:26" ht="14.25" thickBot="1" thickTop="1">
      <c r="A28" s="8">
        <v>26</v>
      </c>
      <c r="B28" s="36">
        <f>IF($A28&lt;=player_count,VLOOKUP($A28,list,2,0),"")</f>
      </c>
      <c r="C28" s="75">
        <f>IF(ISERROR(MATCH($A28*1000+COLUMN()-3,game_code,0)),"",INDEX(game_results,MATCH($A28*1000+COLUMN()-3,game_code,0),1))</f>
      </c>
      <c r="D28" s="37">
        <f>IF(ISERROR(MATCH($A28*1000+COLUMN()-3,game_code,0)),"",INDEX(game_results,MATCH($A28*1000+COLUMN()-3,game_code,0),1))</f>
      </c>
      <c r="E28" s="37">
        <f>IF(ISERROR(MATCH($A28*1000+COLUMN()-3,game_code,0)),"",INDEX(game_results,MATCH($A28*1000+COLUMN()-3,game_code,0),1))</f>
      </c>
      <c r="F28" s="37">
        <f>IF(ISERROR(MATCH($A28*1000+COLUMN()-3,game_code,0)),"",INDEX(game_results,MATCH($A28*1000+COLUMN()-3,game_code,0),1))</f>
      </c>
      <c r="G28" s="37">
        <f>IF(ISERROR(MATCH($A28*1000+COLUMN()-3,game_code,0)),"",INDEX(game_results,MATCH($A28*1000+COLUMN()-3,game_code,0),1))</f>
      </c>
      <c r="H28" s="76">
        <f>IF(ISERROR(MATCH($A28*1000+COLUMN()-3,game_code,0)),"",INDEX(game_results,MATCH($A28*1000+COLUMN()-3,game_code,0),1))</f>
      </c>
      <c r="I28" s="75">
        <f>IF(ISERROR(MATCH($A28*1000+COLUMN()-9,game_code,0)),"",IF(INDEX(game_results,MATCH($A28*1000+COLUMN()-9,game_code,0),2)=0,"",INDEX(game_results,MATCH($A28*1000+COLUMN()-9,game_code,0),2)))</f>
      </c>
      <c r="J28" s="37">
        <f>IF(ISERROR(MATCH($A28*1000+COLUMN()-9,game_code,0)),"",IF(INDEX(game_results,MATCH($A28*1000+COLUMN()-9,game_code,0),2)=0,"",INDEX(game_results,MATCH($A28*1000+COLUMN()-9,game_code,0),2)))</f>
      </c>
      <c r="K28" s="37">
        <f>IF(ISERROR(MATCH($A28*1000+COLUMN()-9,game_code,0)),"",IF(INDEX(game_results,MATCH($A28*1000+COLUMN()-9,game_code,0),2)=0,"",INDEX(game_results,MATCH($A28*1000+COLUMN()-9,game_code,0),2)))</f>
      </c>
      <c r="L28" s="37">
        <f>IF(ISERROR(MATCH($A28*1000+COLUMN()-9,game_code,0)),"",IF(INDEX(game_results,MATCH($A28*1000+COLUMN()-9,game_code,0),2)=0,"",INDEX(game_results,MATCH($A28*1000+COLUMN()-9,game_code,0),2)))</f>
      </c>
      <c r="M28" s="37">
        <f>IF(ISERROR(MATCH($A28*1000+COLUMN()-9,game_code,0)),"",IF(INDEX(game_results,MATCH($A28*1000+COLUMN()-9,game_code,0),2)=0,"",INDEX(game_results,MATCH($A28*1000+COLUMN()-9,game_code,0),2)))</f>
      </c>
      <c r="N28" s="76">
        <f>IF(ISERROR(MATCH($A28*1000+COLUMN()-9,game_code,0)),"",IF(INDEX(game_results,MATCH($A28*1000+COLUMN()-9,game_code,0),2)=0,"",INDEX(game_results,MATCH($A28*1000+COLUMN()-9,game_code,0),2)))</f>
      </c>
      <c r="O28" s="29">
        <f>IF(I28="","",4-I28)</f>
      </c>
      <c r="P28" s="71">
        <f>IF(J28="","",4-J28)</f>
      </c>
      <c r="Q28" s="71">
        <f>IF(K28="","",4-K28)</f>
      </c>
      <c r="R28" s="71">
        <f>IF(L28="","",4-L28)</f>
      </c>
      <c r="S28" s="71">
        <f>IF(M28="","",4-M28)</f>
      </c>
      <c r="T28" s="77">
        <f>IF(N28="","",4-N28)</f>
      </c>
      <c r="U28" s="29">
        <f>SUM(C28:H28)</f>
        <v>0</v>
      </c>
      <c r="V28" s="70">
        <f>SUM(O28:T28)</f>
        <v>0</v>
      </c>
      <c r="W28" s="37">
        <f>SUMIF(player_in_game,A28,opponents_sum)</f>
        <v>0</v>
      </c>
      <c r="X28" s="37">
        <f>SUMIF(player_in_game,A28,opponents_points_sum)</f>
        <v>0</v>
      </c>
      <c r="Y28" s="42">
        <f>1000000000000*V28+100000000*W28+1000*U28+X28/10</f>
        <v>0</v>
      </c>
      <c r="Z28" s="66">
        <f>IF($B28="","",RANK($Y28,$Y$3:$Y$52))</f>
      </c>
    </row>
    <row r="29" spans="1:27" ht="14.25" thickBot="1" thickTop="1">
      <c r="A29" s="8">
        <v>27</v>
      </c>
      <c r="B29" s="36">
        <f>IF($A29&lt;=player_count,VLOOKUP($A29,list,2,0),"")</f>
      </c>
      <c r="C29" s="75">
        <f>IF(ISERROR(MATCH($A29*1000+COLUMN()-3,game_code,0)),"",INDEX(game_results,MATCH($A29*1000+COLUMN()-3,game_code,0),1))</f>
      </c>
      <c r="D29" s="37">
        <f>IF(ISERROR(MATCH($A29*1000+COLUMN()-3,game_code,0)),"",INDEX(game_results,MATCH($A29*1000+COLUMN()-3,game_code,0),1))</f>
      </c>
      <c r="E29" s="37">
        <f>IF(ISERROR(MATCH($A29*1000+COLUMN()-3,game_code,0)),"",INDEX(game_results,MATCH($A29*1000+COLUMN()-3,game_code,0),1))</f>
      </c>
      <c r="F29" s="37">
        <f>IF(ISERROR(MATCH($A29*1000+COLUMN()-3,game_code,0)),"",INDEX(game_results,MATCH($A29*1000+COLUMN()-3,game_code,0),1))</f>
      </c>
      <c r="G29" s="37">
        <f>IF(ISERROR(MATCH($A29*1000+COLUMN()-3,game_code,0)),"",INDEX(game_results,MATCH($A29*1000+COLUMN()-3,game_code,0),1))</f>
      </c>
      <c r="H29" s="76">
        <f>IF(ISERROR(MATCH($A29*1000+COLUMN()-3,game_code,0)),"",INDEX(game_results,MATCH($A29*1000+COLUMN()-3,game_code,0),1))</f>
      </c>
      <c r="I29" s="75">
        <f>IF(ISERROR(MATCH($A29*1000+COLUMN()-9,game_code,0)),"",IF(INDEX(game_results,MATCH($A29*1000+COLUMN()-9,game_code,0),2)=0,"",INDEX(game_results,MATCH($A29*1000+COLUMN()-9,game_code,0),2)))</f>
      </c>
      <c r="J29" s="37">
        <f>IF(ISERROR(MATCH($A29*1000+COLUMN()-9,game_code,0)),"",IF(INDEX(game_results,MATCH($A29*1000+COLUMN()-9,game_code,0),2)=0,"",INDEX(game_results,MATCH($A29*1000+COLUMN()-9,game_code,0),2)))</f>
      </c>
      <c r="K29" s="37">
        <f>IF(ISERROR(MATCH($A29*1000+COLUMN()-9,game_code,0)),"",IF(INDEX(game_results,MATCH($A29*1000+COLUMN()-9,game_code,0),2)=0,"",INDEX(game_results,MATCH($A29*1000+COLUMN()-9,game_code,0),2)))</f>
      </c>
      <c r="L29" s="37">
        <f>IF(ISERROR(MATCH($A29*1000+COLUMN()-9,game_code,0)),"",IF(INDEX(game_results,MATCH($A29*1000+COLUMN()-9,game_code,0),2)=0,"",INDEX(game_results,MATCH($A29*1000+COLUMN()-9,game_code,0),2)))</f>
      </c>
      <c r="M29" s="37">
        <f>IF(ISERROR(MATCH($A29*1000+COLUMN()-9,game_code,0)),"",IF(INDEX(game_results,MATCH($A29*1000+COLUMN()-9,game_code,0),2)=0,"",INDEX(game_results,MATCH($A29*1000+COLUMN()-9,game_code,0),2)))</f>
      </c>
      <c r="N29" s="76">
        <f>IF(ISERROR(MATCH($A29*1000+COLUMN()-9,game_code,0)),"",IF(INDEX(game_results,MATCH($A29*1000+COLUMN()-9,game_code,0),2)=0,"",INDEX(game_results,MATCH($A29*1000+COLUMN()-9,game_code,0),2)))</f>
      </c>
      <c r="O29" s="29">
        <f>IF(I29="","",4-I29)</f>
      </c>
      <c r="P29" s="71">
        <f>IF(J29="","",4-J29)</f>
      </c>
      <c r="Q29" s="71">
        <f>IF(K29="","",4-K29)</f>
      </c>
      <c r="R29" s="71">
        <f>IF(L29="","",4-L29)</f>
      </c>
      <c r="S29" s="71">
        <f>IF(M29="","",4-M29)</f>
      </c>
      <c r="T29" s="77">
        <f>IF(N29="","",4-N29)</f>
      </c>
      <c r="U29" s="29">
        <f>SUM(C29:H29)</f>
        <v>0</v>
      </c>
      <c r="V29" s="70">
        <f>SUM(O29:T29)</f>
        <v>0</v>
      </c>
      <c r="W29" s="37">
        <f>SUMIF(player_in_game,A29,opponents_sum)</f>
        <v>0</v>
      </c>
      <c r="X29" s="37">
        <f>SUMIF(player_in_game,A29,opponents_points_sum)</f>
        <v>0</v>
      </c>
      <c r="Y29" s="42">
        <f>1000000000000*V29+100000000*W29+1000*U29+X29/10</f>
        <v>0</v>
      </c>
      <c r="Z29" s="66">
        <f>IF($B29="","",RANK($Y29,$Y$3:$Y$52))</f>
      </c>
      <c r="AA29" s="15"/>
    </row>
    <row r="30" spans="1:27" ht="14.25" thickBot="1" thickTop="1">
      <c r="A30" s="8">
        <v>28</v>
      </c>
      <c r="B30" s="36">
        <f>IF($A30&lt;=player_count,VLOOKUP($A30,list,2,0),"")</f>
      </c>
      <c r="C30" s="75">
        <f>IF(ISERROR(MATCH($A30*1000+COLUMN()-3,game_code,0)),"",INDEX(game_results,MATCH($A30*1000+COLUMN()-3,game_code,0),1))</f>
      </c>
      <c r="D30" s="37">
        <f>IF(ISERROR(MATCH($A30*1000+COLUMN()-3,game_code,0)),"",INDEX(game_results,MATCH($A30*1000+COLUMN()-3,game_code,0),1))</f>
      </c>
      <c r="E30" s="37">
        <f>IF(ISERROR(MATCH($A30*1000+COLUMN()-3,game_code,0)),"",INDEX(game_results,MATCH($A30*1000+COLUMN()-3,game_code,0),1))</f>
      </c>
      <c r="F30" s="37">
        <f>IF(ISERROR(MATCH($A30*1000+COLUMN()-3,game_code,0)),"",INDEX(game_results,MATCH($A30*1000+COLUMN()-3,game_code,0),1))</f>
      </c>
      <c r="G30" s="37">
        <f>IF(ISERROR(MATCH($A30*1000+COLUMN()-3,game_code,0)),"",INDEX(game_results,MATCH($A30*1000+COLUMN()-3,game_code,0),1))</f>
      </c>
      <c r="H30" s="76">
        <f>IF(ISERROR(MATCH($A30*1000+COLUMN()-3,game_code,0)),"",INDEX(game_results,MATCH($A30*1000+COLUMN()-3,game_code,0),1))</f>
      </c>
      <c r="I30" s="75">
        <f>IF(ISERROR(MATCH($A30*1000+COLUMN()-9,game_code,0)),"",IF(INDEX(game_results,MATCH($A30*1000+COLUMN()-9,game_code,0),2)=0,"",INDEX(game_results,MATCH($A30*1000+COLUMN()-9,game_code,0),2)))</f>
      </c>
      <c r="J30" s="37">
        <f>IF(ISERROR(MATCH($A30*1000+COLUMN()-9,game_code,0)),"",IF(INDEX(game_results,MATCH($A30*1000+COLUMN()-9,game_code,0),2)=0,"",INDEX(game_results,MATCH($A30*1000+COLUMN()-9,game_code,0),2)))</f>
      </c>
      <c r="K30" s="37">
        <f>IF(ISERROR(MATCH($A30*1000+COLUMN()-9,game_code,0)),"",IF(INDEX(game_results,MATCH($A30*1000+COLUMN()-9,game_code,0),2)=0,"",INDEX(game_results,MATCH($A30*1000+COLUMN()-9,game_code,0),2)))</f>
      </c>
      <c r="L30" s="37">
        <f>IF(ISERROR(MATCH($A30*1000+COLUMN()-9,game_code,0)),"",IF(INDEX(game_results,MATCH($A30*1000+COLUMN()-9,game_code,0),2)=0,"",INDEX(game_results,MATCH($A30*1000+COLUMN()-9,game_code,0),2)))</f>
      </c>
      <c r="M30" s="37">
        <f>IF(ISERROR(MATCH($A30*1000+COLUMN()-9,game_code,0)),"",IF(INDEX(game_results,MATCH($A30*1000+COLUMN()-9,game_code,0),2)=0,"",INDEX(game_results,MATCH($A30*1000+COLUMN()-9,game_code,0),2)))</f>
      </c>
      <c r="N30" s="76">
        <f>IF(ISERROR(MATCH($A30*1000+COLUMN()-9,game_code,0)),"",IF(INDEX(game_results,MATCH($A30*1000+COLUMN()-9,game_code,0),2)=0,"",INDEX(game_results,MATCH($A30*1000+COLUMN()-9,game_code,0),2)))</f>
      </c>
      <c r="O30" s="29">
        <f>IF(I30="","",4-I30)</f>
      </c>
      <c r="P30" s="71">
        <f>IF(J30="","",4-J30)</f>
      </c>
      <c r="Q30" s="71">
        <f>IF(K30="","",4-K30)</f>
      </c>
      <c r="R30" s="71">
        <f>IF(L30="","",4-L30)</f>
      </c>
      <c r="S30" s="71">
        <f>IF(M30="","",4-M30)</f>
      </c>
      <c r="T30" s="77">
        <f>IF(N30="","",4-N30)</f>
      </c>
      <c r="U30" s="29">
        <f>SUM(C30:H30)</f>
        <v>0</v>
      </c>
      <c r="V30" s="70">
        <f>SUM(O30:T30)</f>
        <v>0</v>
      </c>
      <c r="W30" s="37">
        <f>SUMIF(player_in_game,A30,opponents_sum)</f>
        <v>0</v>
      </c>
      <c r="X30" s="37">
        <f>SUMIF(player_in_game,A30,opponents_points_sum)</f>
        <v>0</v>
      </c>
      <c r="Y30" s="42">
        <f>1000000000000*V30+100000000*W30+1000*U30+X30/10</f>
        <v>0</v>
      </c>
      <c r="Z30" s="66">
        <f>IF($B30="","",RANK($Y30,$Y$3:$Y$52))</f>
      </c>
      <c r="AA30" s="15"/>
    </row>
    <row r="31" spans="1:27" ht="14.25" thickBot="1" thickTop="1">
      <c r="A31" s="8">
        <v>29</v>
      </c>
      <c r="B31" s="36">
        <f>IF($A31&lt;=player_count,VLOOKUP($A31,list,2,0),"")</f>
      </c>
      <c r="C31" s="75">
        <f>IF(ISERROR(MATCH($A31*1000+COLUMN()-3,game_code,0)),"",INDEX(game_results,MATCH($A31*1000+COLUMN()-3,game_code,0),1))</f>
      </c>
      <c r="D31" s="37">
        <f>IF(ISERROR(MATCH($A31*1000+COLUMN()-3,game_code,0)),"",INDEX(game_results,MATCH($A31*1000+COLUMN()-3,game_code,0),1))</f>
      </c>
      <c r="E31" s="37">
        <f>IF(ISERROR(MATCH($A31*1000+COLUMN()-3,game_code,0)),"",INDEX(game_results,MATCH($A31*1000+COLUMN()-3,game_code,0),1))</f>
      </c>
      <c r="F31" s="37">
        <f>IF(ISERROR(MATCH($A31*1000+COLUMN()-3,game_code,0)),"",INDEX(game_results,MATCH($A31*1000+COLUMN()-3,game_code,0),1))</f>
      </c>
      <c r="G31" s="37">
        <f>IF(ISERROR(MATCH($A31*1000+COLUMN()-3,game_code,0)),"",INDEX(game_results,MATCH($A31*1000+COLUMN()-3,game_code,0),1))</f>
      </c>
      <c r="H31" s="76">
        <f>IF(ISERROR(MATCH($A31*1000+COLUMN()-3,game_code,0)),"",INDEX(game_results,MATCH($A31*1000+COLUMN()-3,game_code,0),1))</f>
      </c>
      <c r="I31" s="75">
        <f>IF(ISERROR(MATCH($A31*1000+COLUMN()-9,game_code,0)),"",IF(INDEX(game_results,MATCH($A31*1000+COLUMN()-9,game_code,0),2)=0,"",INDEX(game_results,MATCH($A31*1000+COLUMN()-9,game_code,0),2)))</f>
      </c>
      <c r="J31" s="37">
        <f>IF(ISERROR(MATCH($A31*1000+COLUMN()-9,game_code,0)),"",IF(INDEX(game_results,MATCH($A31*1000+COLUMN()-9,game_code,0),2)=0,"",INDEX(game_results,MATCH($A31*1000+COLUMN()-9,game_code,0),2)))</f>
      </c>
      <c r="K31" s="37">
        <f>IF(ISERROR(MATCH($A31*1000+COLUMN()-9,game_code,0)),"",IF(INDEX(game_results,MATCH($A31*1000+COLUMN()-9,game_code,0),2)=0,"",INDEX(game_results,MATCH($A31*1000+COLUMN()-9,game_code,0),2)))</f>
      </c>
      <c r="L31" s="37">
        <f>IF(ISERROR(MATCH($A31*1000+COLUMN()-9,game_code,0)),"",IF(INDEX(game_results,MATCH($A31*1000+COLUMN()-9,game_code,0),2)=0,"",INDEX(game_results,MATCH($A31*1000+COLUMN()-9,game_code,0),2)))</f>
      </c>
      <c r="M31" s="37">
        <f>IF(ISERROR(MATCH($A31*1000+COLUMN()-9,game_code,0)),"",IF(INDEX(game_results,MATCH($A31*1000+COLUMN()-9,game_code,0),2)=0,"",INDEX(game_results,MATCH($A31*1000+COLUMN()-9,game_code,0),2)))</f>
      </c>
      <c r="N31" s="76">
        <f>IF(ISERROR(MATCH($A31*1000+COLUMN()-9,game_code,0)),"",IF(INDEX(game_results,MATCH($A31*1000+COLUMN()-9,game_code,0),2)=0,"",INDEX(game_results,MATCH($A31*1000+COLUMN()-9,game_code,0),2)))</f>
      </c>
      <c r="O31" s="29">
        <f>IF(I31="","",4-I31)</f>
      </c>
      <c r="P31" s="71">
        <f>IF(J31="","",4-J31)</f>
      </c>
      <c r="Q31" s="71">
        <f>IF(K31="","",4-K31)</f>
      </c>
      <c r="R31" s="71">
        <f>IF(L31="","",4-L31)</f>
      </c>
      <c r="S31" s="71">
        <f>IF(M31="","",4-M31)</f>
      </c>
      <c r="T31" s="77">
        <f>IF(N31="","",4-N31)</f>
      </c>
      <c r="U31" s="29">
        <f>SUM(C31:H31)</f>
        <v>0</v>
      </c>
      <c r="V31" s="70">
        <f>SUM(O31:T31)</f>
        <v>0</v>
      </c>
      <c r="W31" s="37">
        <f>SUMIF(player_in_game,A31,opponents_sum)</f>
        <v>0</v>
      </c>
      <c r="X31" s="37">
        <f>SUMIF(player_in_game,A31,opponents_points_sum)</f>
        <v>0</v>
      </c>
      <c r="Y31" s="42">
        <f>1000000000000*V31+100000000*W31+1000*U31+X31/10</f>
        <v>0</v>
      </c>
      <c r="Z31" s="66">
        <f>IF($B31="","",RANK($Y31,$Y$3:$Y$52))</f>
      </c>
      <c r="AA31" s="15"/>
    </row>
    <row r="32" spans="1:27" ht="14.25" thickBot="1" thickTop="1">
      <c r="A32" s="8">
        <v>30</v>
      </c>
      <c r="B32" s="36">
        <f>IF($A32&lt;=player_count,VLOOKUP($A32,list,2,0),"")</f>
      </c>
      <c r="C32" s="75">
        <f>IF(ISERROR(MATCH($A32*1000+COLUMN()-3,game_code,0)),"",INDEX(game_results,MATCH($A32*1000+COLUMN()-3,game_code,0),1))</f>
      </c>
      <c r="D32" s="37">
        <f>IF(ISERROR(MATCH($A32*1000+COLUMN()-3,game_code,0)),"",INDEX(game_results,MATCH($A32*1000+COLUMN()-3,game_code,0),1))</f>
      </c>
      <c r="E32" s="37">
        <f>IF(ISERROR(MATCH($A32*1000+COLUMN()-3,game_code,0)),"",INDEX(game_results,MATCH($A32*1000+COLUMN()-3,game_code,0),1))</f>
      </c>
      <c r="F32" s="37">
        <f>IF(ISERROR(MATCH($A32*1000+COLUMN()-3,game_code,0)),"",INDEX(game_results,MATCH($A32*1000+COLUMN()-3,game_code,0),1))</f>
      </c>
      <c r="G32" s="37">
        <f>IF(ISERROR(MATCH($A32*1000+COLUMN()-3,game_code,0)),"",INDEX(game_results,MATCH($A32*1000+COLUMN()-3,game_code,0),1))</f>
      </c>
      <c r="H32" s="76">
        <f>IF(ISERROR(MATCH($A32*1000+COLUMN()-3,game_code,0)),"",INDEX(game_results,MATCH($A32*1000+COLUMN()-3,game_code,0),1))</f>
      </c>
      <c r="I32" s="75">
        <f>IF(ISERROR(MATCH($A32*1000+COLUMN()-9,game_code,0)),"",IF(INDEX(game_results,MATCH($A32*1000+COLUMN()-9,game_code,0),2)=0,"",INDEX(game_results,MATCH($A32*1000+COLUMN()-9,game_code,0),2)))</f>
      </c>
      <c r="J32" s="37">
        <f>IF(ISERROR(MATCH($A32*1000+COLUMN()-9,game_code,0)),"",IF(INDEX(game_results,MATCH($A32*1000+COLUMN()-9,game_code,0),2)=0,"",INDEX(game_results,MATCH($A32*1000+COLUMN()-9,game_code,0),2)))</f>
      </c>
      <c r="K32" s="37">
        <f>IF(ISERROR(MATCH($A32*1000+COLUMN()-9,game_code,0)),"",IF(INDEX(game_results,MATCH($A32*1000+COLUMN()-9,game_code,0),2)=0,"",INDEX(game_results,MATCH($A32*1000+COLUMN()-9,game_code,0),2)))</f>
      </c>
      <c r="L32" s="37">
        <f>IF(ISERROR(MATCH($A32*1000+COLUMN()-9,game_code,0)),"",IF(INDEX(game_results,MATCH($A32*1000+COLUMN()-9,game_code,0),2)=0,"",INDEX(game_results,MATCH($A32*1000+COLUMN()-9,game_code,0),2)))</f>
      </c>
      <c r="M32" s="37">
        <f>IF(ISERROR(MATCH($A32*1000+COLUMN()-9,game_code,0)),"",IF(INDEX(game_results,MATCH($A32*1000+COLUMN()-9,game_code,0),2)=0,"",INDEX(game_results,MATCH($A32*1000+COLUMN()-9,game_code,0),2)))</f>
      </c>
      <c r="N32" s="76">
        <f>IF(ISERROR(MATCH($A32*1000+COLUMN()-9,game_code,0)),"",IF(INDEX(game_results,MATCH($A32*1000+COLUMN()-9,game_code,0),2)=0,"",INDEX(game_results,MATCH($A32*1000+COLUMN()-9,game_code,0),2)))</f>
      </c>
      <c r="O32" s="29">
        <f>IF(I32="","",4-I32)</f>
      </c>
      <c r="P32" s="71">
        <f>IF(J32="","",4-J32)</f>
      </c>
      <c r="Q32" s="71">
        <f>IF(K32="","",4-K32)</f>
      </c>
      <c r="R32" s="71">
        <f>IF(L32="","",4-L32)</f>
      </c>
      <c r="S32" s="71">
        <f>IF(M32="","",4-M32)</f>
      </c>
      <c r="T32" s="77">
        <f>IF(N32="","",4-N32)</f>
      </c>
      <c r="U32" s="29">
        <f>SUM(C32:H32)</f>
        <v>0</v>
      </c>
      <c r="V32" s="70">
        <f>SUM(O32:T32)</f>
        <v>0</v>
      </c>
      <c r="W32" s="37">
        <f>SUMIF(player_in_game,A32,opponents_sum)</f>
        <v>0</v>
      </c>
      <c r="X32" s="37">
        <f>SUMIF(player_in_game,A32,opponents_points_sum)</f>
        <v>0</v>
      </c>
      <c r="Y32" s="42">
        <f>1000000000000*V32+100000000*W32+1000*U32+X32/10</f>
        <v>0</v>
      </c>
      <c r="Z32" s="66">
        <f>IF($B32="","",RANK($Y32,$Y$3:$Y$52))</f>
      </c>
      <c r="AA32" s="15"/>
    </row>
    <row r="33" spans="1:26" ht="14.25" thickBot="1" thickTop="1">
      <c r="A33" s="8">
        <v>31</v>
      </c>
      <c r="B33" s="36">
        <f>IF($A33&lt;=player_count,VLOOKUP($A33,list,2,0),"")</f>
      </c>
      <c r="C33" s="75">
        <f>IF(ISERROR(MATCH($A33*1000+COLUMN()-3,game_code,0)),"",INDEX(game_results,MATCH($A33*1000+COLUMN()-3,game_code,0),1))</f>
      </c>
      <c r="D33" s="37">
        <f>IF(ISERROR(MATCH($A33*1000+COLUMN()-3,game_code,0)),"",INDEX(game_results,MATCH($A33*1000+COLUMN()-3,game_code,0),1))</f>
      </c>
      <c r="E33" s="37">
        <f>IF(ISERROR(MATCH($A33*1000+COLUMN()-3,game_code,0)),"",INDEX(game_results,MATCH($A33*1000+COLUMN()-3,game_code,0),1))</f>
      </c>
      <c r="F33" s="37">
        <f>IF(ISERROR(MATCH($A33*1000+COLUMN()-3,game_code,0)),"",INDEX(game_results,MATCH($A33*1000+COLUMN()-3,game_code,0),1))</f>
      </c>
      <c r="G33" s="37">
        <f>IF(ISERROR(MATCH($A33*1000+COLUMN()-3,game_code,0)),"",INDEX(game_results,MATCH($A33*1000+COLUMN()-3,game_code,0),1))</f>
      </c>
      <c r="H33" s="76">
        <f>IF(ISERROR(MATCH($A33*1000+COLUMN()-3,game_code,0)),"",INDEX(game_results,MATCH($A33*1000+COLUMN()-3,game_code,0),1))</f>
      </c>
      <c r="I33" s="75">
        <f>IF(ISERROR(MATCH($A33*1000+COLUMN()-9,game_code,0)),"",IF(INDEX(game_results,MATCH($A33*1000+COLUMN()-9,game_code,0),2)=0,"",INDEX(game_results,MATCH($A33*1000+COLUMN()-9,game_code,0),2)))</f>
      </c>
      <c r="J33" s="37">
        <f>IF(ISERROR(MATCH($A33*1000+COLUMN()-9,game_code,0)),"",IF(INDEX(game_results,MATCH($A33*1000+COLUMN()-9,game_code,0),2)=0,"",INDEX(game_results,MATCH($A33*1000+COLUMN()-9,game_code,0),2)))</f>
      </c>
      <c r="K33" s="37">
        <f>IF(ISERROR(MATCH($A33*1000+COLUMN()-9,game_code,0)),"",IF(INDEX(game_results,MATCH($A33*1000+COLUMN()-9,game_code,0),2)=0,"",INDEX(game_results,MATCH($A33*1000+COLUMN()-9,game_code,0),2)))</f>
      </c>
      <c r="L33" s="37">
        <f>IF(ISERROR(MATCH($A33*1000+COLUMN()-9,game_code,0)),"",IF(INDEX(game_results,MATCH($A33*1000+COLUMN()-9,game_code,0),2)=0,"",INDEX(game_results,MATCH($A33*1000+COLUMN()-9,game_code,0),2)))</f>
      </c>
      <c r="M33" s="37">
        <f>IF(ISERROR(MATCH($A33*1000+COLUMN()-9,game_code,0)),"",IF(INDEX(game_results,MATCH($A33*1000+COLUMN()-9,game_code,0),2)=0,"",INDEX(game_results,MATCH($A33*1000+COLUMN()-9,game_code,0),2)))</f>
      </c>
      <c r="N33" s="76">
        <f>IF(ISERROR(MATCH($A33*1000+COLUMN()-9,game_code,0)),"",IF(INDEX(game_results,MATCH($A33*1000+COLUMN()-9,game_code,0),2)=0,"",INDEX(game_results,MATCH($A33*1000+COLUMN()-9,game_code,0),2)))</f>
      </c>
      <c r="O33" s="29">
        <f>IF(I33="","",4-I33)</f>
      </c>
      <c r="P33" s="71">
        <f>IF(J33="","",4-J33)</f>
      </c>
      <c r="Q33" s="71">
        <f>IF(K33="","",4-K33)</f>
      </c>
      <c r="R33" s="71">
        <f>IF(L33="","",4-L33)</f>
      </c>
      <c r="S33" s="71">
        <f>IF(M33="","",4-M33)</f>
      </c>
      <c r="T33" s="77">
        <f>IF(N33="","",4-N33)</f>
      </c>
      <c r="U33" s="29">
        <f>SUM(C33:H33)</f>
        <v>0</v>
      </c>
      <c r="V33" s="70">
        <f>SUM(O33:T33)</f>
        <v>0</v>
      </c>
      <c r="W33" s="37">
        <f>SUMIF(player_in_game,A33,opponents_sum)</f>
        <v>0</v>
      </c>
      <c r="X33" s="37">
        <f>SUMIF(player_in_game,A33,opponents_points_sum)</f>
        <v>0</v>
      </c>
      <c r="Y33" s="42">
        <f>1000000000000*V33+100000000*W33+1000*U33+X33/10</f>
        <v>0</v>
      </c>
      <c r="Z33" s="66">
        <f>IF($B33="","",RANK($Y33,$Y$3:$Y$52))</f>
      </c>
    </row>
    <row r="34" spans="1:26" ht="14.25" thickBot="1" thickTop="1">
      <c r="A34" s="8">
        <v>32</v>
      </c>
      <c r="B34" s="36">
        <f>IF($A34&lt;=player_count,VLOOKUP($A34,list,2,0),"")</f>
      </c>
      <c r="C34" s="75">
        <f>IF(ISERROR(MATCH($A34*1000+COLUMN()-3,game_code,0)),"",INDEX(game_results,MATCH($A34*1000+COLUMN()-3,game_code,0),1))</f>
      </c>
      <c r="D34" s="37">
        <f>IF(ISERROR(MATCH($A34*1000+COLUMN()-3,game_code,0)),"",INDEX(game_results,MATCH($A34*1000+COLUMN()-3,game_code,0),1))</f>
      </c>
      <c r="E34" s="37">
        <f>IF(ISERROR(MATCH($A34*1000+COLUMN()-3,game_code,0)),"",INDEX(game_results,MATCH($A34*1000+COLUMN()-3,game_code,0),1))</f>
      </c>
      <c r="F34" s="37">
        <f>IF(ISERROR(MATCH($A34*1000+COLUMN()-3,game_code,0)),"",INDEX(game_results,MATCH($A34*1000+COLUMN()-3,game_code,0),1))</f>
      </c>
      <c r="G34" s="37">
        <f>IF(ISERROR(MATCH($A34*1000+COLUMN()-3,game_code,0)),"",INDEX(game_results,MATCH($A34*1000+COLUMN()-3,game_code,0),1))</f>
      </c>
      <c r="H34" s="76">
        <f>IF(ISERROR(MATCH($A34*1000+COLUMN()-3,game_code,0)),"",INDEX(game_results,MATCH($A34*1000+COLUMN()-3,game_code,0),1))</f>
      </c>
      <c r="I34" s="75">
        <f>IF(ISERROR(MATCH($A34*1000+COLUMN()-9,game_code,0)),"",IF(INDEX(game_results,MATCH($A34*1000+COLUMN()-9,game_code,0),2)=0,"",INDEX(game_results,MATCH($A34*1000+COLUMN()-9,game_code,0),2)))</f>
      </c>
      <c r="J34" s="37">
        <f>IF(ISERROR(MATCH($A34*1000+COLUMN()-9,game_code,0)),"",IF(INDEX(game_results,MATCH($A34*1000+COLUMN()-9,game_code,0),2)=0,"",INDEX(game_results,MATCH($A34*1000+COLUMN()-9,game_code,0),2)))</f>
      </c>
      <c r="K34" s="37">
        <f>IF(ISERROR(MATCH($A34*1000+COLUMN()-9,game_code,0)),"",IF(INDEX(game_results,MATCH($A34*1000+COLUMN()-9,game_code,0),2)=0,"",INDEX(game_results,MATCH($A34*1000+COLUMN()-9,game_code,0),2)))</f>
      </c>
      <c r="L34" s="37">
        <f>IF(ISERROR(MATCH($A34*1000+COLUMN()-9,game_code,0)),"",IF(INDEX(game_results,MATCH($A34*1000+COLUMN()-9,game_code,0),2)=0,"",INDEX(game_results,MATCH($A34*1000+COLUMN()-9,game_code,0),2)))</f>
      </c>
      <c r="M34" s="37">
        <f>IF(ISERROR(MATCH($A34*1000+COLUMN()-9,game_code,0)),"",IF(INDEX(game_results,MATCH($A34*1000+COLUMN()-9,game_code,0),2)=0,"",INDEX(game_results,MATCH($A34*1000+COLUMN()-9,game_code,0),2)))</f>
      </c>
      <c r="N34" s="76">
        <f>IF(ISERROR(MATCH($A34*1000+COLUMN()-9,game_code,0)),"",IF(INDEX(game_results,MATCH($A34*1000+COLUMN()-9,game_code,0),2)=0,"",INDEX(game_results,MATCH($A34*1000+COLUMN()-9,game_code,0),2)))</f>
      </c>
      <c r="O34" s="29">
        <f>IF(I34="","",4-I34)</f>
      </c>
      <c r="P34" s="71">
        <f>IF(J34="","",4-J34)</f>
      </c>
      <c r="Q34" s="71">
        <f>IF(K34="","",4-K34)</f>
      </c>
      <c r="R34" s="71">
        <f>IF(L34="","",4-L34)</f>
      </c>
      <c r="S34" s="71">
        <f>IF(M34="","",4-M34)</f>
      </c>
      <c r="T34" s="77">
        <f>IF(N34="","",4-N34)</f>
      </c>
      <c r="U34" s="29">
        <f>SUM(C34:H34)</f>
        <v>0</v>
      </c>
      <c r="V34" s="70">
        <f>SUM(O34:T34)</f>
        <v>0</v>
      </c>
      <c r="W34" s="37">
        <f>SUMIF(player_in_game,A34,opponents_sum)</f>
        <v>0</v>
      </c>
      <c r="X34" s="37">
        <f>SUMIF(player_in_game,A34,opponents_points_sum)</f>
        <v>0</v>
      </c>
      <c r="Y34" s="42">
        <f>1000000000000*V34+100000000*W34+1000*U34+X34/10</f>
        <v>0</v>
      </c>
      <c r="Z34" s="66">
        <f>IF($B34="","",RANK($Y34,$Y$3:$Y$52))</f>
      </c>
    </row>
    <row r="35" spans="1:26" ht="14.25" thickBot="1" thickTop="1">
      <c r="A35" s="8">
        <v>33</v>
      </c>
      <c r="B35" s="36">
        <f>IF($A35&lt;=player_count,VLOOKUP($A35,list,2,0),"")</f>
      </c>
      <c r="C35" s="75">
        <f>IF(ISERROR(MATCH($A35*1000+COLUMN()-3,game_code,0)),"",INDEX(game_results,MATCH($A35*1000+COLUMN()-3,game_code,0),1))</f>
      </c>
      <c r="D35" s="37">
        <f>IF(ISERROR(MATCH($A35*1000+COLUMN()-3,game_code,0)),"",INDEX(game_results,MATCH($A35*1000+COLUMN()-3,game_code,0),1))</f>
      </c>
      <c r="E35" s="37">
        <f>IF(ISERROR(MATCH($A35*1000+COLUMN()-3,game_code,0)),"",INDEX(game_results,MATCH($A35*1000+COLUMN()-3,game_code,0),1))</f>
      </c>
      <c r="F35" s="37">
        <f>IF(ISERROR(MATCH($A35*1000+COLUMN()-3,game_code,0)),"",INDEX(game_results,MATCH($A35*1000+COLUMN()-3,game_code,0),1))</f>
      </c>
      <c r="G35" s="37">
        <f>IF(ISERROR(MATCH($A35*1000+COLUMN()-3,game_code,0)),"",INDEX(game_results,MATCH($A35*1000+COLUMN()-3,game_code,0),1))</f>
      </c>
      <c r="H35" s="76">
        <f>IF(ISERROR(MATCH($A35*1000+COLUMN()-3,game_code,0)),"",INDEX(game_results,MATCH($A35*1000+COLUMN()-3,game_code,0),1))</f>
      </c>
      <c r="I35" s="75">
        <f>IF(ISERROR(MATCH($A35*1000+COLUMN()-9,game_code,0)),"",IF(INDEX(game_results,MATCH($A35*1000+COLUMN()-9,game_code,0),2)=0,"",INDEX(game_results,MATCH($A35*1000+COLUMN()-9,game_code,0),2)))</f>
      </c>
      <c r="J35" s="37">
        <f>IF(ISERROR(MATCH($A35*1000+COLUMN()-9,game_code,0)),"",IF(INDEX(game_results,MATCH($A35*1000+COLUMN()-9,game_code,0),2)=0,"",INDEX(game_results,MATCH($A35*1000+COLUMN()-9,game_code,0),2)))</f>
      </c>
      <c r="K35" s="37">
        <f>IF(ISERROR(MATCH($A35*1000+COLUMN()-9,game_code,0)),"",IF(INDEX(game_results,MATCH($A35*1000+COLUMN()-9,game_code,0),2)=0,"",INDEX(game_results,MATCH($A35*1000+COLUMN()-9,game_code,0),2)))</f>
      </c>
      <c r="L35" s="37">
        <f>IF(ISERROR(MATCH($A35*1000+COLUMN()-9,game_code,0)),"",IF(INDEX(game_results,MATCH($A35*1000+COLUMN()-9,game_code,0),2)=0,"",INDEX(game_results,MATCH($A35*1000+COLUMN()-9,game_code,0),2)))</f>
      </c>
      <c r="M35" s="37">
        <f>IF(ISERROR(MATCH($A35*1000+COLUMN()-9,game_code,0)),"",IF(INDEX(game_results,MATCH($A35*1000+COLUMN()-9,game_code,0),2)=0,"",INDEX(game_results,MATCH($A35*1000+COLUMN()-9,game_code,0),2)))</f>
      </c>
      <c r="N35" s="76">
        <f>IF(ISERROR(MATCH($A35*1000+COLUMN()-9,game_code,0)),"",IF(INDEX(game_results,MATCH($A35*1000+COLUMN()-9,game_code,0),2)=0,"",INDEX(game_results,MATCH($A35*1000+COLUMN()-9,game_code,0),2)))</f>
      </c>
      <c r="O35" s="29">
        <f>IF(I35="","",4-I35)</f>
      </c>
      <c r="P35" s="71">
        <f>IF(J35="","",4-J35)</f>
      </c>
      <c r="Q35" s="71">
        <f>IF(K35="","",4-K35)</f>
      </c>
      <c r="R35" s="71">
        <f>IF(L35="","",4-L35)</f>
      </c>
      <c r="S35" s="71">
        <f>IF(M35="","",4-M35)</f>
      </c>
      <c r="T35" s="77">
        <f>IF(N35="","",4-N35)</f>
      </c>
      <c r="U35" s="29">
        <f>SUM(C35:H35)</f>
        <v>0</v>
      </c>
      <c r="V35" s="70">
        <f>SUM(O35:T35)</f>
        <v>0</v>
      </c>
      <c r="W35" s="37">
        <f>SUMIF(player_in_game,A35,opponents_sum)</f>
        <v>0</v>
      </c>
      <c r="X35" s="37">
        <f>SUMIF(player_in_game,A35,opponents_points_sum)</f>
        <v>0</v>
      </c>
      <c r="Y35" s="42">
        <f>1000000000000*V35+100000000*W35+1000*U35+X35/10</f>
        <v>0</v>
      </c>
      <c r="Z35" s="66">
        <f>IF($B35="","",RANK($Y35,$Y$3:$Y$52))</f>
      </c>
    </row>
    <row r="36" spans="1:27" ht="14.25" thickBot="1" thickTop="1">
      <c r="A36" s="8">
        <v>34</v>
      </c>
      <c r="B36" s="36">
        <f>IF($A36&lt;=player_count,VLOOKUP($A36,list,2,0),"")</f>
      </c>
      <c r="C36" s="75">
        <f>IF(ISERROR(MATCH($A36*1000+COLUMN()-3,game_code,0)),"",INDEX(game_results,MATCH($A36*1000+COLUMN()-3,game_code,0),1))</f>
      </c>
      <c r="D36" s="37">
        <f>IF(ISERROR(MATCH($A36*1000+COLUMN()-3,game_code,0)),"",INDEX(game_results,MATCH($A36*1000+COLUMN()-3,game_code,0),1))</f>
      </c>
      <c r="E36" s="37">
        <f>IF(ISERROR(MATCH($A36*1000+COLUMN()-3,game_code,0)),"",INDEX(game_results,MATCH($A36*1000+COLUMN()-3,game_code,0),1))</f>
      </c>
      <c r="F36" s="37">
        <f>IF(ISERROR(MATCH($A36*1000+COLUMN()-3,game_code,0)),"",INDEX(game_results,MATCH($A36*1000+COLUMN()-3,game_code,0),1))</f>
      </c>
      <c r="G36" s="37">
        <f>IF(ISERROR(MATCH($A36*1000+COLUMN()-3,game_code,0)),"",INDEX(game_results,MATCH($A36*1000+COLUMN()-3,game_code,0),1))</f>
      </c>
      <c r="H36" s="76">
        <f>IF(ISERROR(MATCH($A36*1000+COLUMN()-3,game_code,0)),"",INDEX(game_results,MATCH($A36*1000+COLUMN()-3,game_code,0),1))</f>
      </c>
      <c r="I36" s="75">
        <f>IF(ISERROR(MATCH($A36*1000+COLUMN()-9,game_code,0)),"",IF(INDEX(game_results,MATCH($A36*1000+COLUMN()-9,game_code,0),2)=0,"",INDEX(game_results,MATCH($A36*1000+COLUMN()-9,game_code,0),2)))</f>
      </c>
      <c r="J36" s="37">
        <f>IF(ISERROR(MATCH($A36*1000+COLUMN()-9,game_code,0)),"",IF(INDEX(game_results,MATCH($A36*1000+COLUMN()-9,game_code,0),2)=0,"",INDEX(game_results,MATCH($A36*1000+COLUMN()-9,game_code,0),2)))</f>
      </c>
      <c r="K36" s="37">
        <f>IF(ISERROR(MATCH($A36*1000+COLUMN()-9,game_code,0)),"",IF(INDEX(game_results,MATCH($A36*1000+COLUMN()-9,game_code,0),2)=0,"",INDEX(game_results,MATCH($A36*1000+COLUMN()-9,game_code,0),2)))</f>
      </c>
      <c r="L36" s="37">
        <f>IF(ISERROR(MATCH($A36*1000+COLUMN()-9,game_code,0)),"",IF(INDEX(game_results,MATCH($A36*1000+COLUMN()-9,game_code,0),2)=0,"",INDEX(game_results,MATCH($A36*1000+COLUMN()-9,game_code,0),2)))</f>
      </c>
      <c r="M36" s="37">
        <f>IF(ISERROR(MATCH($A36*1000+COLUMN()-9,game_code,0)),"",IF(INDEX(game_results,MATCH($A36*1000+COLUMN()-9,game_code,0),2)=0,"",INDEX(game_results,MATCH($A36*1000+COLUMN()-9,game_code,0),2)))</f>
      </c>
      <c r="N36" s="76">
        <f>IF(ISERROR(MATCH($A36*1000+COLUMN()-9,game_code,0)),"",IF(INDEX(game_results,MATCH($A36*1000+COLUMN()-9,game_code,0),2)=0,"",INDEX(game_results,MATCH($A36*1000+COLUMN()-9,game_code,0),2)))</f>
      </c>
      <c r="O36" s="29">
        <f>IF(I36="","",4-I36)</f>
      </c>
      <c r="P36" s="71">
        <f>IF(J36="","",4-J36)</f>
      </c>
      <c r="Q36" s="71">
        <f>IF(K36="","",4-K36)</f>
      </c>
      <c r="R36" s="71">
        <f>IF(L36="","",4-L36)</f>
      </c>
      <c r="S36" s="71">
        <f>IF(M36="","",4-M36)</f>
      </c>
      <c r="T36" s="77">
        <f>IF(N36="","",4-N36)</f>
      </c>
      <c r="U36" s="29">
        <f>SUM(C36:H36)</f>
        <v>0</v>
      </c>
      <c r="V36" s="70">
        <f>SUM(O36:T36)</f>
        <v>0</v>
      </c>
      <c r="W36" s="37">
        <f>SUMIF(player_in_game,A36,opponents_sum)</f>
        <v>0</v>
      </c>
      <c r="X36" s="37">
        <f>SUMIF(player_in_game,A36,opponents_points_sum)</f>
        <v>0</v>
      </c>
      <c r="Y36" s="42">
        <f>1000000000000*V36+100000000*W36+1000*U36+X36/10</f>
        <v>0</v>
      </c>
      <c r="Z36" s="66">
        <f>IF($B36="","",RANK($Y36,$Y$3:$Y$52))</f>
      </c>
      <c r="AA36" s="15"/>
    </row>
    <row r="37" spans="1:26" ht="14.25" thickBot="1" thickTop="1">
      <c r="A37" s="8">
        <v>35</v>
      </c>
      <c r="B37" s="36">
        <f>IF($A37&lt;=player_count,VLOOKUP($A37,list,2,0),"")</f>
      </c>
      <c r="C37" s="75">
        <f>IF(ISERROR(MATCH($A37*1000+COLUMN()-3,game_code,0)),"",INDEX(game_results,MATCH($A37*1000+COLUMN()-3,game_code,0),1))</f>
      </c>
      <c r="D37" s="37">
        <f>IF(ISERROR(MATCH($A37*1000+COLUMN()-3,game_code,0)),"",INDEX(game_results,MATCH($A37*1000+COLUMN()-3,game_code,0),1))</f>
      </c>
      <c r="E37" s="37">
        <f>IF(ISERROR(MATCH($A37*1000+COLUMN()-3,game_code,0)),"",INDEX(game_results,MATCH($A37*1000+COLUMN()-3,game_code,0),1))</f>
      </c>
      <c r="F37" s="37">
        <f>IF(ISERROR(MATCH($A37*1000+COLUMN()-3,game_code,0)),"",INDEX(game_results,MATCH($A37*1000+COLUMN()-3,game_code,0),1))</f>
      </c>
      <c r="G37" s="37">
        <f>IF(ISERROR(MATCH($A37*1000+COLUMN()-3,game_code,0)),"",INDEX(game_results,MATCH($A37*1000+COLUMN()-3,game_code,0),1))</f>
      </c>
      <c r="H37" s="76">
        <f>IF(ISERROR(MATCH($A37*1000+COLUMN()-3,game_code,0)),"",INDEX(game_results,MATCH($A37*1000+COLUMN()-3,game_code,0),1))</f>
      </c>
      <c r="I37" s="75">
        <f>IF(ISERROR(MATCH($A37*1000+COLUMN()-9,game_code,0)),"",IF(INDEX(game_results,MATCH($A37*1000+COLUMN()-9,game_code,0),2)=0,"",INDEX(game_results,MATCH($A37*1000+COLUMN()-9,game_code,0),2)))</f>
      </c>
      <c r="J37" s="37">
        <f>IF(ISERROR(MATCH($A37*1000+COLUMN()-9,game_code,0)),"",IF(INDEX(game_results,MATCH($A37*1000+COLUMN()-9,game_code,0),2)=0,"",INDEX(game_results,MATCH($A37*1000+COLUMN()-9,game_code,0),2)))</f>
      </c>
      <c r="K37" s="37">
        <f>IF(ISERROR(MATCH($A37*1000+COLUMN()-9,game_code,0)),"",IF(INDEX(game_results,MATCH($A37*1000+COLUMN()-9,game_code,0),2)=0,"",INDEX(game_results,MATCH($A37*1000+COLUMN()-9,game_code,0),2)))</f>
      </c>
      <c r="L37" s="37">
        <f>IF(ISERROR(MATCH($A37*1000+COLUMN()-9,game_code,0)),"",IF(INDEX(game_results,MATCH($A37*1000+COLUMN()-9,game_code,0),2)=0,"",INDEX(game_results,MATCH($A37*1000+COLUMN()-9,game_code,0),2)))</f>
      </c>
      <c r="M37" s="37">
        <f>IF(ISERROR(MATCH($A37*1000+COLUMN()-9,game_code,0)),"",IF(INDEX(game_results,MATCH($A37*1000+COLUMN()-9,game_code,0),2)=0,"",INDEX(game_results,MATCH($A37*1000+COLUMN()-9,game_code,0),2)))</f>
      </c>
      <c r="N37" s="76">
        <f>IF(ISERROR(MATCH($A37*1000+COLUMN()-9,game_code,0)),"",IF(INDEX(game_results,MATCH($A37*1000+COLUMN()-9,game_code,0),2)=0,"",INDEX(game_results,MATCH($A37*1000+COLUMN()-9,game_code,0),2)))</f>
      </c>
      <c r="O37" s="29">
        <f>IF(I37="","",4-I37)</f>
      </c>
      <c r="P37" s="71">
        <f>IF(J37="","",4-J37)</f>
      </c>
      <c r="Q37" s="71">
        <f>IF(K37="","",4-K37)</f>
      </c>
      <c r="R37" s="71">
        <f>IF(L37="","",4-L37)</f>
      </c>
      <c r="S37" s="71">
        <f>IF(M37="","",4-M37)</f>
      </c>
      <c r="T37" s="77">
        <f>IF(N37="","",4-N37)</f>
      </c>
      <c r="U37" s="29">
        <f>SUM(C37:H37)</f>
        <v>0</v>
      </c>
      <c r="V37" s="70">
        <f>SUM(O37:T37)</f>
        <v>0</v>
      </c>
      <c r="W37" s="37">
        <f>SUMIF(player_in_game,A37,opponents_sum)</f>
        <v>0</v>
      </c>
      <c r="X37" s="37">
        <f>SUMIF(player_in_game,A37,opponents_points_sum)</f>
        <v>0</v>
      </c>
      <c r="Y37" s="42">
        <f>1000000000000*V37+100000000*W37+1000*U37+X37/10</f>
        <v>0</v>
      </c>
      <c r="Z37" s="66">
        <f>IF($B37="","",RANK($Y37,$Y$3:$Y$52))</f>
      </c>
    </row>
    <row r="38" spans="1:27" ht="14.25" thickBot="1" thickTop="1">
      <c r="A38" s="8">
        <v>36</v>
      </c>
      <c r="B38" s="36">
        <f>IF($A38&lt;=player_count,VLOOKUP($A38,list,2,0),"")</f>
      </c>
      <c r="C38" s="75">
        <f>IF(ISERROR(MATCH($A38*1000+COLUMN()-3,game_code,0)),"",INDEX(game_results,MATCH($A38*1000+COLUMN()-3,game_code,0),1))</f>
      </c>
      <c r="D38" s="37">
        <f>IF(ISERROR(MATCH($A38*1000+COLUMN()-3,game_code,0)),"",INDEX(game_results,MATCH($A38*1000+COLUMN()-3,game_code,0),1))</f>
      </c>
      <c r="E38" s="37">
        <f>IF(ISERROR(MATCH($A38*1000+COLUMN()-3,game_code,0)),"",INDEX(game_results,MATCH($A38*1000+COLUMN()-3,game_code,0),1))</f>
      </c>
      <c r="F38" s="37">
        <f>IF(ISERROR(MATCH($A38*1000+COLUMN()-3,game_code,0)),"",INDEX(game_results,MATCH($A38*1000+COLUMN()-3,game_code,0),1))</f>
      </c>
      <c r="G38" s="37">
        <f>IF(ISERROR(MATCH($A38*1000+COLUMN()-3,game_code,0)),"",INDEX(game_results,MATCH($A38*1000+COLUMN()-3,game_code,0),1))</f>
      </c>
      <c r="H38" s="76">
        <f>IF(ISERROR(MATCH($A38*1000+COLUMN()-3,game_code,0)),"",INDEX(game_results,MATCH($A38*1000+COLUMN()-3,game_code,0),1))</f>
      </c>
      <c r="I38" s="75">
        <f>IF(ISERROR(MATCH($A38*1000+COLUMN()-9,game_code,0)),"",IF(INDEX(game_results,MATCH($A38*1000+COLUMN()-9,game_code,0),2)=0,"",INDEX(game_results,MATCH($A38*1000+COLUMN()-9,game_code,0),2)))</f>
      </c>
      <c r="J38" s="37">
        <f>IF(ISERROR(MATCH($A38*1000+COLUMN()-9,game_code,0)),"",IF(INDEX(game_results,MATCH($A38*1000+COLUMN()-9,game_code,0),2)=0,"",INDEX(game_results,MATCH($A38*1000+COLUMN()-9,game_code,0),2)))</f>
      </c>
      <c r="K38" s="37">
        <f>IF(ISERROR(MATCH($A38*1000+COLUMN()-9,game_code,0)),"",IF(INDEX(game_results,MATCH($A38*1000+COLUMN()-9,game_code,0),2)=0,"",INDEX(game_results,MATCH($A38*1000+COLUMN()-9,game_code,0),2)))</f>
      </c>
      <c r="L38" s="37">
        <f>IF(ISERROR(MATCH($A38*1000+COLUMN()-9,game_code,0)),"",IF(INDEX(game_results,MATCH($A38*1000+COLUMN()-9,game_code,0),2)=0,"",INDEX(game_results,MATCH($A38*1000+COLUMN()-9,game_code,0),2)))</f>
      </c>
      <c r="M38" s="37">
        <f>IF(ISERROR(MATCH($A38*1000+COLUMN()-9,game_code,0)),"",IF(INDEX(game_results,MATCH($A38*1000+COLUMN()-9,game_code,0),2)=0,"",INDEX(game_results,MATCH($A38*1000+COLUMN()-9,game_code,0),2)))</f>
      </c>
      <c r="N38" s="76">
        <f>IF(ISERROR(MATCH($A38*1000+COLUMN()-9,game_code,0)),"",IF(INDEX(game_results,MATCH($A38*1000+COLUMN()-9,game_code,0),2)=0,"",INDEX(game_results,MATCH($A38*1000+COLUMN()-9,game_code,0),2)))</f>
      </c>
      <c r="O38" s="29">
        <f>IF(I38="","",4-I38)</f>
      </c>
      <c r="P38" s="71">
        <f>IF(J38="","",4-J38)</f>
      </c>
      <c r="Q38" s="71">
        <f>IF(K38="","",4-K38)</f>
      </c>
      <c r="R38" s="71">
        <f>IF(L38="","",4-L38)</f>
      </c>
      <c r="S38" s="71">
        <f>IF(M38="","",4-M38)</f>
      </c>
      <c r="T38" s="77">
        <f>IF(N38="","",4-N38)</f>
      </c>
      <c r="U38" s="29">
        <f>SUM(C38:H38)</f>
        <v>0</v>
      </c>
      <c r="V38" s="70">
        <f>SUM(O38:T38)</f>
        <v>0</v>
      </c>
      <c r="W38" s="37">
        <f>SUMIF(player_in_game,A38,opponents_sum)</f>
        <v>0</v>
      </c>
      <c r="X38" s="37">
        <f>SUMIF(player_in_game,A38,opponents_points_sum)</f>
        <v>0</v>
      </c>
      <c r="Y38" s="42">
        <f>1000000000000*V38+100000000*W38+1000*U38+X38/10</f>
        <v>0</v>
      </c>
      <c r="Z38" s="66">
        <f>IF($B38="","",RANK($Y38,$Y$3:$Y$52))</f>
      </c>
      <c r="AA38" s="15"/>
    </row>
    <row r="39" spans="1:27" ht="14.25" thickBot="1" thickTop="1">
      <c r="A39" s="8">
        <v>37</v>
      </c>
      <c r="B39" s="36">
        <f>IF($A39&lt;=player_count,VLOOKUP($A39,list,2,0),"")</f>
      </c>
      <c r="C39" s="75">
        <f>IF(ISERROR(MATCH($A39*1000+COLUMN()-3,game_code,0)),"",INDEX(game_results,MATCH($A39*1000+COLUMN()-3,game_code,0),1))</f>
      </c>
      <c r="D39" s="37">
        <f>IF(ISERROR(MATCH($A39*1000+COLUMN()-3,game_code,0)),"",INDEX(game_results,MATCH($A39*1000+COLUMN()-3,game_code,0),1))</f>
      </c>
      <c r="E39" s="37">
        <f>IF(ISERROR(MATCH($A39*1000+COLUMN()-3,game_code,0)),"",INDEX(game_results,MATCH($A39*1000+COLUMN()-3,game_code,0),1))</f>
      </c>
      <c r="F39" s="37">
        <f>IF(ISERROR(MATCH($A39*1000+COLUMN()-3,game_code,0)),"",INDEX(game_results,MATCH($A39*1000+COLUMN()-3,game_code,0),1))</f>
      </c>
      <c r="G39" s="37">
        <f>IF(ISERROR(MATCH($A39*1000+COLUMN()-3,game_code,0)),"",INDEX(game_results,MATCH($A39*1000+COLUMN()-3,game_code,0),1))</f>
      </c>
      <c r="H39" s="76">
        <f>IF(ISERROR(MATCH($A39*1000+COLUMN()-3,game_code,0)),"",INDEX(game_results,MATCH($A39*1000+COLUMN()-3,game_code,0),1))</f>
      </c>
      <c r="I39" s="75">
        <f>IF(ISERROR(MATCH($A39*1000+COLUMN()-9,game_code,0)),"",IF(INDEX(game_results,MATCH($A39*1000+COLUMN()-9,game_code,0),2)=0,"",INDEX(game_results,MATCH($A39*1000+COLUMN()-9,game_code,0),2)))</f>
      </c>
      <c r="J39" s="37">
        <f>IF(ISERROR(MATCH($A39*1000+COLUMN()-9,game_code,0)),"",IF(INDEX(game_results,MATCH($A39*1000+COLUMN()-9,game_code,0),2)=0,"",INDEX(game_results,MATCH($A39*1000+COLUMN()-9,game_code,0),2)))</f>
      </c>
      <c r="K39" s="37">
        <f>IF(ISERROR(MATCH($A39*1000+COLUMN()-9,game_code,0)),"",IF(INDEX(game_results,MATCH($A39*1000+COLUMN()-9,game_code,0),2)=0,"",INDEX(game_results,MATCH($A39*1000+COLUMN()-9,game_code,0),2)))</f>
      </c>
      <c r="L39" s="37">
        <f>IF(ISERROR(MATCH($A39*1000+COLUMN()-9,game_code,0)),"",IF(INDEX(game_results,MATCH($A39*1000+COLUMN()-9,game_code,0),2)=0,"",INDEX(game_results,MATCH($A39*1000+COLUMN()-9,game_code,0),2)))</f>
      </c>
      <c r="M39" s="37">
        <f>IF(ISERROR(MATCH($A39*1000+COLUMN()-9,game_code,0)),"",IF(INDEX(game_results,MATCH($A39*1000+COLUMN()-9,game_code,0),2)=0,"",INDEX(game_results,MATCH($A39*1000+COLUMN()-9,game_code,0),2)))</f>
      </c>
      <c r="N39" s="76">
        <f>IF(ISERROR(MATCH($A39*1000+COLUMN()-9,game_code,0)),"",IF(INDEX(game_results,MATCH($A39*1000+COLUMN()-9,game_code,0),2)=0,"",INDEX(game_results,MATCH($A39*1000+COLUMN()-9,game_code,0),2)))</f>
      </c>
      <c r="O39" s="29">
        <f>IF(I39="","",4-I39)</f>
      </c>
      <c r="P39" s="71">
        <f>IF(J39="","",4-J39)</f>
      </c>
      <c r="Q39" s="71">
        <f>IF(K39="","",4-K39)</f>
      </c>
      <c r="R39" s="71">
        <f>IF(L39="","",4-L39)</f>
      </c>
      <c r="S39" s="71">
        <f>IF(M39="","",4-M39)</f>
      </c>
      <c r="T39" s="77">
        <f>IF(N39="","",4-N39)</f>
      </c>
      <c r="U39" s="29">
        <f>SUM(C39:H39)</f>
        <v>0</v>
      </c>
      <c r="V39" s="70">
        <f>SUM(O39:T39)</f>
        <v>0</v>
      </c>
      <c r="W39" s="37">
        <f>SUMIF(player_in_game,A39,opponents_sum)</f>
        <v>0</v>
      </c>
      <c r="X39" s="37">
        <f>SUMIF(player_in_game,A39,opponents_points_sum)</f>
        <v>0</v>
      </c>
      <c r="Y39" s="42">
        <f>1000000000000*V39+100000000*W39+1000*U39+X39/10</f>
        <v>0</v>
      </c>
      <c r="Z39" s="66">
        <f>IF($B39="","",RANK($Y39,$Y$3:$Y$52))</f>
      </c>
      <c r="AA39" s="15"/>
    </row>
    <row r="40" spans="1:27" ht="14.25" thickBot="1" thickTop="1">
      <c r="A40" s="8">
        <v>38</v>
      </c>
      <c r="B40" s="36">
        <f>IF($A40&lt;=player_count,VLOOKUP($A40,list,2,0),"")</f>
      </c>
      <c r="C40" s="75">
        <f>IF(ISERROR(MATCH($A40*1000+COLUMN()-3,game_code,0)),"",INDEX(game_results,MATCH($A40*1000+COLUMN()-3,game_code,0),1))</f>
      </c>
      <c r="D40" s="37">
        <f>IF(ISERROR(MATCH($A40*1000+COLUMN()-3,game_code,0)),"",INDEX(game_results,MATCH($A40*1000+COLUMN()-3,game_code,0),1))</f>
      </c>
      <c r="E40" s="37">
        <f>IF(ISERROR(MATCH($A40*1000+COLUMN()-3,game_code,0)),"",INDEX(game_results,MATCH($A40*1000+COLUMN()-3,game_code,0),1))</f>
      </c>
      <c r="F40" s="37">
        <f>IF(ISERROR(MATCH($A40*1000+COLUMN()-3,game_code,0)),"",INDEX(game_results,MATCH($A40*1000+COLUMN()-3,game_code,0),1))</f>
      </c>
      <c r="G40" s="37">
        <f>IF(ISERROR(MATCH($A40*1000+COLUMN()-3,game_code,0)),"",INDEX(game_results,MATCH($A40*1000+COLUMN()-3,game_code,0),1))</f>
      </c>
      <c r="H40" s="76">
        <f>IF(ISERROR(MATCH($A40*1000+COLUMN()-3,game_code,0)),"",INDEX(game_results,MATCH($A40*1000+COLUMN()-3,game_code,0),1))</f>
      </c>
      <c r="I40" s="75">
        <f>IF(ISERROR(MATCH($A40*1000+COLUMN()-9,game_code,0)),"",IF(INDEX(game_results,MATCH($A40*1000+COLUMN()-9,game_code,0),2)=0,"",INDEX(game_results,MATCH($A40*1000+COLUMN()-9,game_code,0),2)))</f>
      </c>
      <c r="J40" s="37">
        <f>IF(ISERROR(MATCH($A40*1000+COLUMN()-9,game_code,0)),"",IF(INDEX(game_results,MATCH($A40*1000+COLUMN()-9,game_code,0),2)=0,"",INDEX(game_results,MATCH($A40*1000+COLUMN()-9,game_code,0),2)))</f>
      </c>
      <c r="K40" s="37">
        <f>IF(ISERROR(MATCH($A40*1000+COLUMN()-9,game_code,0)),"",IF(INDEX(game_results,MATCH($A40*1000+COLUMN()-9,game_code,0),2)=0,"",INDEX(game_results,MATCH($A40*1000+COLUMN()-9,game_code,0),2)))</f>
      </c>
      <c r="L40" s="37">
        <f>IF(ISERROR(MATCH($A40*1000+COLUMN()-9,game_code,0)),"",IF(INDEX(game_results,MATCH($A40*1000+COLUMN()-9,game_code,0),2)=0,"",INDEX(game_results,MATCH($A40*1000+COLUMN()-9,game_code,0),2)))</f>
      </c>
      <c r="M40" s="37">
        <f>IF(ISERROR(MATCH($A40*1000+COLUMN()-9,game_code,0)),"",IF(INDEX(game_results,MATCH($A40*1000+COLUMN()-9,game_code,0),2)=0,"",INDEX(game_results,MATCH($A40*1000+COLUMN()-9,game_code,0),2)))</f>
      </c>
      <c r="N40" s="76">
        <f>IF(ISERROR(MATCH($A40*1000+COLUMN()-9,game_code,0)),"",IF(INDEX(game_results,MATCH($A40*1000+COLUMN()-9,game_code,0),2)=0,"",INDEX(game_results,MATCH($A40*1000+COLUMN()-9,game_code,0),2)))</f>
      </c>
      <c r="O40" s="29">
        <f>IF(I40="","",4-I40)</f>
      </c>
      <c r="P40" s="71">
        <f>IF(J40="","",4-J40)</f>
      </c>
      <c r="Q40" s="71">
        <f>IF(K40="","",4-K40)</f>
      </c>
      <c r="R40" s="71">
        <f>IF(L40="","",4-L40)</f>
      </c>
      <c r="S40" s="71">
        <f>IF(M40="","",4-M40)</f>
      </c>
      <c r="T40" s="77">
        <f>IF(N40="","",4-N40)</f>
      </c>
      <c r="U40" s="29">
        <f>SUM(C40:H40)</f>
        <v>0</v>
      </c>
      <c r="V40" s="70">
        <f>SUM(O40:T40)</f>
        <v>0</v>
      </c>
      <c r="W40" s="37">
        <f>SUMIF(player_in_game,A40,opponents_sum)</f>
        <v>0</v>
      </c>
      <c r="X40" s="37">
        <f>SUMIF(player_in_game,A40,opponents_points_sum)</f>
        <v>0</v>
      </c>
      <c r="Y40" s="42">
        <f>1000000000000*V40+100000000*W40+1000*U40+X40/10</f>
        <v>0</v>
      </c>
      <c r="Z40" s="66">
        <f>IF($B40="","",RANK($Y40,$Y$3:$Y$52))</f>
      </c>
      <c r="AA40" s="15"/>
    </row>
    <row r="41" spans="1:27" ht="14.25" thickBot="1" thickTop="1">
      <c r="A41" s="8">
        <v>39</v>
      </c>
      <c r="B41" s="36">
        <f>IF($A41&lt;=player_count,VLOOKUP($A41,list,2,0),"")</f>
      </c>
      <c r="C41" s="75">
        <f>IF(ISERROR(MATCH($A41*1000+COLUMN()-3,game_code,0)),"",INDEX(game_results,MATCH($A41*1000+COLUMN()-3,game_code,0),1))</f>
      </c>
      <c r="D41" s="37">
        <f>IF(ISERROR(MATCH($A41*1000+COLUMN()-3,game_code,0)),"",INDEX(game_results,MATCH($A41*1000+COLUMN()-3,game_code,0),1))</f>
      </c>
      <c r="E41" s="37">
        <f>IF(ISERROR(MATCH($A41*1000+COLUMN()-3,game_code,0)),"",INDEX(game_results,MATCH($A41*1000+COLUMN()-3,game_code,0),1))</f>
      </c>
      <c r="F41" s="37">
        <f>IF(ISERROR(MATCH($A41*1000+COLUMN()-3,game_code,0)),"",INDEX(game_results,MATCH($A41*1000+COLUMN()-3,game_code,0),1))</f>
      </c>
      <c r="G41" s="37">
        <f>IF(ISERROR(MATCH($A41*1000+COLUMN()-3,game_code,0)),"",INDEX(game_results,MATCH($A41*1000+COLUMN()-3,game_code,0),1))</f>
      </c>
      <c r="H41" s="76">
        <f>IF(ISERROR(MATCH($A41*1000+COLUMN()-3,game_code,0)),"",INDEX(game_results,MATCH($A41*1000+COLUMN()-3,game_code,0),1))</f>
      </c>
      <c r="I41" s="75">
        <f>IF(ISERROR(MATCH($A41*1000+COLUMN()-9,game_code,0)),"",IF(INDEX(game_results,MATCH($A41*1000+COLUMN()-9,game_code,0),2)=0,"",INDEX(game_results,MATCH($A41*1000+COLUMN()-9,game_code,0),2)))</f>
      </c>
      <c r="J41" s="37">
        <f>IF(ISERROR(MATCH($A41*1000+COLUMN()-9,game_code,0)),"",IF(INDEX(game_results,MATCH($A41*1000+COLUMN()-9,game_code,0),2)=0,"",INDEX(game_results,MATCH($A41*1000+COLUMN()-9,game_code,0),2)))</f>
      </c>
      <c r="K41" s="37">
        <f>IF(ISERROR(MATCH($A41*1000+COLUMN()-9,game_code,0)),"",IF(INDEX(game_results,MATCH($A41*1000+COLUMN()-9,game_code,0),2)=0,"",INDEX(game_results,MATCH($A41*1000+COLUMN()-9,game_code,0),2)))</f>
      </c>
      <c r="L41" s="37">
        <f>IF(ISERROR(MATCH($A41*1000+COLUMN()-9,game_code,0)),"",IF(INDEX(game_results,MATCH($A41*1000+COLUMN()-9,game_code,0),2)=0,"",INDEX(game_results,MATCH($A41*1000+COLUMN()-9,game_code,0),2)))</f>
      </c>
      <c r="M41" s="37">
        <f>IF(ISERROR(MATCH($A41*1000+COLUMN()-9,game_code,0)),"",IF(INDEX(game_results,MATCH($A41*1000+COLUMN()-9,game_code,0),2)=0,"",INDEX(game_results,MATCH($A41*1000+COLUMN()-9,game_code,0),2)))</f>
      </c>
      <c r="N41" s="76">
        <f>IF(ISERROR(MATCH($A41*1000+COLUMN()-9,game_code,0)),"",IF(INDEX(game_results,MATCH($A41*1000+COLUMN()-9,game_code,0),2)=0,"",INDEX(game_results,MATCH($A41*1000+COLUMN()-9,game_code,0),2)))</f>
      </c>
      <c r="O41" s="29">
        <f>IF(I41="","",4-I41)</f>
      </c>
      <c r="P41" s="71">
        <f>IF(J41="","",4-J41)</f>
      </c>
      <c r="Q41" s="71">
        <f>IF(K41="","",4-K41)</f>
      </c>
      <c r="R41" s="71">
        <f>IF(L41="","",4-L41)</f>
      </c>
      <c r="S41" s="71">
        <f>IF(M41="","",4-M41)</f>
      </c>
      <c r="T41" s="77">
        <f>IF(N41="","",4-N41)</f>
      </c>
      <c r="U41" s="29">
        <f>SUM(C41:H41)</f>
        <v>0</v>
      </c>
      <c r="V41" s="70">
        <f>SUM(O41:T41)</f>
        <v>0</v>
      </c>
      <c r="W41" s="37">
        <f>SUMIF(player_in_game,A41,opponents_sum)</f>
        <v>0</v>
      </c>
      <c r="X41" s="37">
        <f>SUMIF(player_in_game,A41,opponents_points_sum)</f>
        <v>0</v>
      </c>
      <c r="Y41" s="42">
        <f>1000000000000*V41+100000000*W41+1000*U41+X41/10</f>
        <v>0</v>
      </c>
      <c r="Z41" s="66">
        <f>IF($B41="","",RANK($Y41,$Y$3:$Y$52))</f>
      </c>
      <c r="AA41" s="15"/>
    </row>
    <row r="42" spans="1:26" ht="14.25" thickBot="1" thickTop="1">
      <c r="A42" s="8">
        <v>40</v>
      </c>
      <c r="B42" s="36">
        <f>IF($A42&lt;=player_count,VLOOKUP($A42,list,2,0),"")</f>
      </c>
      <c r="C42" s="75">
        <f>IF(ISERROR(MATCH($A42*1000+COLUMN()-3,game_code,0)),"",INDEX(game_results,MATCH($A42*1000+COLUMN()-3,game_code,0),1))</f>
      </c>
      <c r="D42" s="37">
        <f>IF(ISERROR(MATCH($A42*1000+COLUMN()-3,game_code,0)),"",INDEX(game_results,MATCH($A42*1000+COLUMN()-3,game_code,0),1))</f>
      </c>
      <c r="E42" s="37">
        <f>IF(ISERROR(MATCH($A42*1000+COLUMN()-3,game_code,0)),"",INDEX(game_results,MATCH($A42*1000+COLUMN()-3,game_code,0),1))</f>
      </c>
      <c r="F42" s="37">
        <f>IF(ISERROR(MATCH($A42*1000+COLUMN()-3,game_code,0)),"",INDEX(game_results,MATCH($A42*1000+COLUMN()-3,game_code,0),1))</f>
      </c>
      <c r="G42" s="37">
        <f>IF(ISERROR(MATCH($A42*1000+COLUMN()-3,game_code,0)),"",INDEX(game_results,MATCH($A42*1000+COLUMN()-3,game_code,0),1))</f>
      </c>
      <c r="H42" s="76">
        <f>IF(ISERROR(MATCH($A42*1000+COLUMN()-3,game_code,0)),"",INDEX(game_results,MATCH($A42*1000+COLUMN()-3,game_code,0),1))</f>
      </c>
      <c r="I42" s="75">
        <f>IF(ISERROR(MATCH($A42*1000+COLUMN()-9,game_code,0)),"",IF(INDEX(game_results,MATCH($A42*1000+COLUMN()-9,game_code,0),2)=0,"",INDEX(game_results,MATCH($A42*1000+COLUMN()-9,game_code,0),2)))</f>
      </c>
      <c r="J42" s="37">
        <f>IF(ISERROR(MATCH($A42*1000+COLUMN()-9,game_code,0)),"",IF(INDEX(game_results,MATCH($A42*1000+COLUMN()-9,game_code,0),2)=0,"",INDEX(game_results,MATCH($A42*1000+COLUMN()-9,game_code,0),2)))</f>
      </c>
      <c r="K42" s="37">
        <f>IF(ISERROR(MATCH($A42*1000+COLUMN()-9,game_code,0)),"",IF(INDEX(game_results,MATCH($A42*1000+COLUMN()-9,game_code,0),2)=0,"",INDEX(game_results,MATCH($A42*1000+COLUMN()-9,game_code,0),2)))</f>
      </c>
      <c r="L42" s="37">
        <f>IF(ISERROR(MATCH($A42*1000+COLUMN()-9,game_code,0)),"",IF(INDEX(game_results,MATCH($A42*1000+COLUMN()-9,game_code,0),2)=0,"",INDEX(game_results,MATCH($A42*1000+COLUMN()-9,game_code,0),2)))</f>
      </c>
      <c r="M42" s="37">
        <f>IF(ISERROR(MATCH($A42*1000+COLUMN()-9,game_code,0)),"",IF(INDEX(game_results,MATCH($A42*1000+COLUMN()-9,game_code,0),2)=0,"",INDEX(game_results,MATCH($A42*1000+COLUMN()-9,game_code,0),2)))</f>
      </c>
      <c r="N42" s="76">
        <f>IF(ISERROR(MATCH($A42*1000+COLUMN()-9,game_code,0)),"",IF(INDEX(game_results,MATCH($A42*1000+COLUMN()-9,game_code,0),2)=0,"",INDEX(game_results,MATCH($A42*1000+COLUMN()-9,game_code,0),2)))</f>
      </c>
      <c r="O42" s="29">
        <f>IF(I42="","",4-I42)</f>
      </c>
      <c r="P42" s="71">
        <f>IF(J42="","",4-J42)</f>
      </c>
      <c r="Q42" s="71">
        <f>IF(K42="","",4-K42)</f>
      </c>
      <c r="R42" s="71">
        <f>IF(L42="","",4-L42)</f>
      </c>
      <c r="S42" s="71">
        <f>IF(M42="","",4-M42)</f>
      </c>
      <c r="T42" s="77">
        <f>IF(N42="","",4-N42)</f>
      </c>
      <c r="U42" s="29">
        <f>SUM(C42:H42)</f>
        <v>0</v>
      </c>
      <c r="V42" s="70">
        <f>SUM(O42:T42)</f>
        <v>0</v>
      </c>
      <c r="W42" s="37">
        <f>SUMIF(player_in_game,A42,opponents_sum)</f>
        <v>0</v>
      </c>
      <c r="X42" s="37">
        <f>SUMIF(player_in_game,A42,opponents_points_sum)</f>
        <v>0</v>
      </c>
      <c r="Y42" s="42">
        <f>1000000000000*V42+100000000*W42+1000*U42+X42/10</f>
        <v>0</v>
      </c>
      <c r="Z42" s="66">
        <f>IF($B42="","",RANK($Y42,$Y$3:$Y$52))</f>
      </c>
    </row>
    <row r="43" spans="1:27" ht="14.25" thickBot="1" thickTop="1">
      <c r="A43" s="8">
        <v>41</v>
      </c>
      <c r="B43" s="36">
        <f>IF($A43&lt;=player_count,VLOOKUP($A43,list,2,0),"")</f>
      </c>
      <c r="C43" s="75">
        <f>IF(ISERROR(MATCH($A43*1000+COLUMN()-3,game_code,0)),"",INDEX(game_results,MATCH($A43*1000+COLUMN()-3,game_code,0),1))</f>
      </c>
      <c r="D43" s="37">
        <f>IF(ISERROR(MATCH($A43*1000+COLUMN()-3,game_code,0)),"",INDEX(game_results,MATCH($A43*1000+COLUMN()-3,game_code,0),1))</f>
      </c>
      <c r="E43" s="37">
        <f>IF(ISERROR(MATCH($A43*1000+COLUMN()-3,game_code,0)),"",INDEX(game_results,MATCH($A43*1000+COLUMN()-3,game_code,0),1))</f>
      </c>
      <c r="F43" s="37">
        <f>IF(ISERROR(MATCH($A43*1000+COLUMN()-3,game_code,0)),"",INDEX(game_results,MATCH($A43*1000+COLUMN()-3,game_code,0),1))</f>
      </c>
      <c r="G43" s="37">
        <f>IF(ISERROR(MATCH($A43*1000+COLUMN()-3,game_code,0)),"",INDEX(game_results,MATCH($A43*1000+COLUMN()-3,game_code,0),1))</f>
      </c>
      <c r="H43" s="76">
        <f>IF(ISERROR(MATCH($A43*1000+COLUMN()-3,game_code,0)),"",INDEX(game_results,MATCH($A43*1000+COLUMN()-3,game_code,0),1))</f>
      </c>
      <c r="I43" s="75">
        <f>IF(ISERROR(MATCH($A43*1000+COLUMN()-9,game_code,0)),"",IF(INDEX(game_results,MATCH($A43*1000+COLUMN()-9,game_code,0),2)=0,"",INDEX(game_results,MATCH($A43*1000+COLUMN()-9,game_code,0),2)))</f>
      </c>
      <c r="J43" s="37">
        <f>IF(ISERROR(MATCH($A43*1000+COLUMN()-9,game_code,0)),"",IF(INDEX(game_results,MATCH($A43*1000+COLUMN()-9,game_code,0),2)=0,"",INDEX(game_results,MATCH($A43*1000+COLUMN()-9,game_code,0),2)))</f>
      </c>
      <c r="K43" s="37">
        <f>IF(ISERROR(MATCH($A43*1000+COLUMN()-9,game_code,0)),"",IF(INDEX(game_results,MATCH($A43*1000+COLUMN()-9,game_code,0),2)=0,"",INDEX(game_results,MATCH($A43*1000+COLUMN()-9,game_code,0),2)))</f>
      </c>
      <c r="L43" s="37">
        <f>IF(ISERROR(MATCH($A43*1000+COLUMN()-9,game_code,0)),"",IF(INDEX(game_results,MATCH($A43*1000+COLUMN()-9,game_code,0),2)=0,"",INDEX(game_results,MATCH($A43*1000+COLUMN()-9,game_code,0),2)))</f>
      </c>
      <c r="M43" s="37">
        <f>IF(ISERROR(MATCH($A43*1000+COLUMN()-9,game_code,0)),"",IF(INDEX(game_results,MATCH($A43*1000+COLUMN()-9,game_code,0),2)=0,"",INDEX(game_results,MATCH($A43*1000+COLUMN()-9,game_code,0),2)))</f>
      </c>
      <c r="N43" s="76">
        <f>IF(ISERROR(MATCH($A43*1000+COLUMN()-9,game_code,0)),"",IF(INDEX(game_results,MATCH($A43*1000+COLUMN()-9,game_code,0),2)=0,"",INDEX(game_results,MATCH($A43*1000+COLUMN()-9,game_code,0),2)))</f>
      </c>
      <c r="O43" s="29">
        <f>IF(I43="","",4-I43)</f>
      </c>
      <c r="P43" s="71">
        <f>IF(J43="","",4-J43)</f>
      </c>
      <c r="Q43" s="71">
        <f>IF(K43="","",4-K43)</f>
      </c>
      <c r="R43" s="71">
        <f>IF(L43="","",4-L43)</f>
      </c>
      <c r="S43" s="71">
        <f>IF(M43="","",4-M43)</f>
      </c>
      <c r="T43" s="77">
        <f>IF(N43="","",4-N43)</f>
      </c>
      <c r="U43" s="29">
        <f>SUM(C43:H43)</f>
        <v>0</v>
      </c>
      <c r="V43" s="70">
        <f>SUM(O43:T43)</f>
        <v>0</v>
      </c>
      <c r="W43" s="37">
        <f>SUMIF(player_in_game,A43,opponents_sum)</f>
        <v>0</v>
      </c>
      <c r="X43" s="37">
        <f>SUMIF(player_in_game,A43,opponents_points_sum)</f>
        <v>0</v>
      </c>
      <c r="Y43" s="42">
        <f>1000000000000*V43+100000000*W43+1000*U43+X43/10</f>
        <v>0</v>
      </c>
      <c r="Z43" s="66">
        <f>IF($B43="","",RANK($Y43,$Y$3:$Y$52))</f>
      </c>
      <c r="AA43" s="15"/>
    </row>
    <row r="44" spans="1:26" ht="14.25" thickBot="1" thickTop="1">
      <c r="A44" s="8">
        <v>42</v>
      </c>
      <c r="B44" s="36">
        <f>IF($A44&lt;=player_count,VLOOKUP($A44,list,2,0),"")</f>
      </c>
      <c r="C44" s="75">
        <f>IF(ISERROR(MATCH($A44*1000+COLUMN()-3,game_code,0)),"",INDEX(game_results,MATCH($A44*1000+COLUMN()-3,game_code,0),1))</f>
      </c>
      <c r="D44" s="37">
        <f>IF(ISERROR(MATCH($A44*1000+COLUMN()-3,game_code,0)),"",INDEX(game_results,MATCH($A44*1000+COLUMN()-3,game_code,0),1))</f>
      </c>
      <c r="E44" s="37">
        <f>IF(ISERROR(MATCH($A44*1000+COLUMN()-3,game_code,0)),"",INDEX(game_results,MATCH($A44*1000+COLUMN()-3,game_code,0),1))</f>
      </c>
      <c r="F44" s="37">
        <f>IF(ISERROR(MATCH($A44*1000+COLUMN()-3,game_code,0)),"",INDEX(game_results,MATCH($A44*1000+COLUMN()-3,game_code,0),1))</f>
      </c>
      <c r="G44" s="37">
        <f>IF(ISERROR(MATCH($A44*1000+COLUMN()-3,game_code,0)),"",INDEX(game_results,MATCH($A44*1000+COLUMN()-3,game_code,0),1))</f>
      </c>
      <c r="H44" s="76">
        <f>IF(ISERROR(MATCH($A44*1000+COLUMN()-3,game_code,0)),"",INDEX(game_results,MATCH($A44*1000+COLUMN()-3,game_code,0),1))</f>
      </c>
      <c r="I44" s="75">
        <f>IF(ISERROR(MATCH($A44*1000+COLUMN()-9,game_code,0)),"",IF(INDEX(game_results,MATCH($A44*1000+COLUMN()-9,game_code,0),2)=0,"",INDEX(game_results,MATCH($A44*1000+COLUMN()-9,game_code,0),2)))</f>
      </c>
      <c r="J44" s="37">
        <f>IF(ISERROR(MATCH($A44*1000+COLUMN()-9,game_code,0)),"",IF(INDEX(game_results,MATCH($A44*1000+COLUMN()-9,game_code,0),2)=0,"",INDEX(game_results,MATCH($A44*1000+COLUMN()-9,game_code,0),2)))</f>
      </c>
      <c r="K44" s="37">
        <f>IF(ISERROR(MATCH($A44*1000+COLUMN()-9,game_code,0)),"",IF(INDEX(game_results,MATCH($A44*1000+COLUMN()-9,game_code,0),2)=0,"",INDEX(game_results,MATCH($A44*1000+COLUMN()-9,game_code,0),2)))</f>
      </c>
      <c r="L44" s="37">
        <f>IF(ISERROR(MATCH($A44*1000+COLUMN()-9,game_code,0)),"",IF(INDEX(game_results,MATCH($A44*1000+COLUMN()-9,game_code,0),2)=0,"",INDEX(game_results,MATCH($A44*1000+COLUMN()-9,game_code,0),2)))</f>
      </c>
      <c r="M44" s="37">
        <f>IF(ISERROR(MATCH($A44*1000+COLUMN()-9,game_code,0)),"",IF(INDEX(game_results,MATCH($A44*1000+COLUMN()-9,game_code,0),2)=0,"",INDEX(game_results,MATCH($A44*1000+COLUMN()-9,game_code,0),2)))</f>
      </c>
      <c r="N44" s="76">
        <f>IF(ISERROR(MATCH($A44*1000+COLUMN()-9,game_code,0)),"",IF(INDEX(game_results,MATCH($A44*1000+COLUMN()-9,game_code,0),2)=0,"",INDEX(game_results,MATCH($A44*1000+COLUMN()-9,game_code,0),2)))</f>
      </c>
      <c r="O44" s="29">
        <f>IF(I44="","",4-I44)</f>
      </c>
      <c r="P44" s="71">
        <f>IF(J44="","",4-J44)</f>
      </c>
      <c r="Q44" s="71">
        <f>IF(K44="","",4-K44)</f>
      </c>
      <c r="R44" s="71">
        <f>IF(L44="","",4-L44)</f>
      </c>
      <c r="S44" s="71">
        <f>IF(M44="","",4-M44)</f>
      </c>
      <c r="T44" s="77">
        <f>IF(N44="","",4-N44)</f>
      </c>
      <c r="U44" s="29">
        <f>SUM(C44:H44)</f>
        <v>0</v>
      </c>
      <c r="V44" s="70">
        <f>SUM(O44:T44)</f>
        <v>0</v>
      </c>
      <c r="W44" s="37">
        <f>SUMIF(player_in_game,A44,opponents_sum)</f>
        <v>0</v>
      </c>
      <c r="X44" s="37">
        <f>SUMIF(player_in_game,A44,opponents_points_sum)</f>
        <v>0</v>
      </c>
      <c r="Y44" s="42">
        <f>1000000000000*V44+100000000*W44+1000*U44+X44/10</f>
        <v>0</v>
      </c>
      <c r="Z44" s="66">
        <f>IF($B44="","",RANK($Y44,$Y$3:$Y$52))</f>
      </c>
    </row>
    <row r="45" spans="1:26" ht="14.25" thickBot="1" thickTop="1">
      <c r="A45" s="8">
        <v>43</v>
      </c>
      <c r="B45" s="36">
        <f>IF($A45&lt;=player_count,VLOOKUP($A45,list,2,0),"")</f>
      </c>
      <c r="C45" s="75">
        <f>IF(ISERROR(MATCH($A45*1000+COLUMN()-3,game_code,0)),"",INDEX(game_results,MATCH($A45*1000+COLUMN()-3,game_code,0),1))</f>
      </c>
      <c r="D45" s="37">
        <f>IF(ISERROR(MATCH($A45*1000+COLUMN()-3,game_code,0)),"",INDEX(game_results,MATCH($A45*1000+COLUMN()-3,game_code,0),1))</f>
      </c>
      <c r="E45" s="37">
        <f>IF(ISERROR(MATCH($A45*1000+COLUMN()-3,game_code,0)),"",INDEX(game_results,MATCH($A45*1000+COLUMN()-3,game_code,0),1))</f>
      </c>
      <c r="F45" s="37">
        <f>IF(ISERROR(MATCH($A45*1000+COLUMN()-3,game_code,0)),"",INDEX(game_results,MATCH($A45*1000+COLUMN()-3,game_code,0),1))</f>
      </c>
      <c r="G45" s="37">
        <f>IF(ISERROR(MATCH($A45*1000+COLUMN()-3,game_code,0)),"",INDEX(game_results,MATCH($A45*1000+COLUMN()-3,game_code,0),1))</f>
      </c>
      <c r="H45" s="76">
        <f>IF(ISERROR(MATCH($A45*1000+COLUMN()-3,game_code,0)),"",INDEX(game_results,MATCH($A45*1000+COLUMN()-3,game_code,0),1))</f>
      </c>
      <c r="I45" s="75">
        <f>IF(ISERROR(MATCH($A45*1000+COLUMN()-9,game_code,0)),"",IF(INDEX(game_results,MATCH($A45*1000+COLUMN()-9,game_code,0),2)=0,"",INDEX(game_results,MATCH($A45*1000+COLUMN()-9,game_code,0),2)))</f>
      </c>
      <c r="J45" s="37">
        <f>IF(ISERROR(MATCH($A45*1000+COLUMN()-9,game_code,0)),"",IF(INDEX(game_results,MATCH($A45*1000+COLUMN()-9,game_code,0),2)=0,"",INDEX(game_results,MATCH($A45*1000+COLUMN()-9,game_code,0),2)))</f>
      </c>
      <c r="K45" s="37">
        <f>IF(ISERROR(MATCH($A45*1000+COLUMN()-9,game_code,0)),"",IF(INDEX(game_results,MATCH($A45*1000+COLUMN()-9,game_code,0),2)=0,"",INDEX(game_results,MATCH($A45*1000+COLUMN()-9,game_code,0),2)))</f>
      </c>
      <c r="L45" s="37">
        <f>IF(ISERROR(MATCH($A45*1000+COLUMN()-9,game_code,0)),"",IF(INDEX(game_results,MATCH($A45*1000+COLUMN()-9,game_code,0),2)=0,"",INDEX(game_results,MATCH($A45*1000+COLUMN()-9,game_code,0),2)))</f>
      </c>
      <c r="M45" s="37">
        <f>IF(ISERROR(MATCH($A45*1000+COLUMN()-9,game_code,0)),"",IF(INDEX(game_results,MATCH($A45*1000+COLUMN()-9,game_code,0),2)=0,"",INDEX(game_results,MATCH($A45*1000+COLUMN()-9,game_code,0),2)))</f>
      </c>
      <c r="N45" s="76">
        <f>IF(ISERROR(MATCH($A45*1000+COLUMN()-9,game_code,0)),"",IF(INDEX(game_results,MATCH($A45*1000+COLUMN()-9,game_code,0),2)=0,"",INDEX(game_results,MATCH($A45*1000+COLUMN()-9,game_code,0),2)))</f>
      </c>
      <c r="O45" s="29">
        <f>IF(I45="","",4-I45)</f>
      </c>
      <c r="P45" s="71">
        <f>IF(J45="","",4-J45)</f>
      </c>
      <c r="Q45" s="71">
        <f>IF(K45="","",4-K45)</f>
      </c>
      <c r="R45" s="71">
        <f>IF(L45="","",4-L45)</f>
      </c>
      <c r="S45" s="71">
        <f>IF(M45="","",4-M45)</f>
      </c>
      <c r="T45" s="77">
        <f>IF(N45="","",4-N45)</f>
      </c>
      <c r="U45" s="29">
        <f>SUM(C45:H45)</f>
        <v>0</v>
      </c>
      <c r="V45" s="70">
        <f>SUM(O45:T45)</f>
        <v>0</v>
      </c>
      <c r="W45" s="37">
        <f>SUMIF(player_in_game,A45,opponents_sum)</f>
        <v>0</v>
      </c>
      <c r="X45" s="37">
        <f>SUMIF(player_in_game,A45,opponents_points_sum)</f>
        <v>0</v>
      </c>
      <c r="Y45" s="42">
        <f>1000000000000*V45+100000000*W45+1000*U45+X45/10</f>
        <v>0</v>
      </c>
      <c r="Z45" s="66">
        <f>IF($B45="","",RANK($Y45,$Y$3:$Y$52))</f>
      </c>
    </row>
    <row r="46" spans="1:26" ht="14.25" thickBot="1" thickTop="1">
      <c r="A46" s="8">
        <v>44</v>
      </c>
      <c r="B46" s="36">
        <f>IF($A46&lt;=player_count,VLOOKUP($A46,list,2,0),"")</f>
      </c>
      <c r="C46" s="75">
        <f>IF(ISERROR(MATCH($A46*1000+COLUMN()-3,game_code,0)),"",INDEX(game_results,MATCH($A46*1000+COLUMN()-3,game_code,0),1))</f>
      </c>
      <c r="D46" s="37">
        <f>IF(ISERROR(MATCH($A46*1000+COLUMN()-3,game_code,0)),"",INDEX(game_results,MATCH($A46*1000+COLUMN()-3,game_code,0),1))</f>
      </c>
      <c r="E46" s="37">
        <f>IF(ISERROR(MATCH($A46*1000+COLUMN()-3,game_code,0)),"",INDEX(game_results,MATCH($A46*1000+COLUMN()-3,game_code,0),1))</f>
      </c>
      <c r="F46" s="37">
        <f>IF(ISERROR(MATCH($A46*1000+COLUMN()-3,game_code,0)),"",INDEX(game_results,MATCH($A46*1000+COLUMN()-3,game_code,0),1))</f>
      </c>
      <c r="G46" s="37">
        <f>IF(ISERROR(MATCH($A46*1000+COLUMN()-3,game_code,0)),"",INDEX(game_results,MATCH($A46*1000+COLUMN()-3,game_code,0),1))</f>
      </c>
      <c r="H46" s="76">
        <f>IF(ISERROR(MATCH($A46*1000+COLUMN()-3,game_code,0)),"",INDEX(game_results,MATCH($A46*1000+COLUMN()-3,game_code,0),1))</f>
      </c>
      <c r="I46" s="75">
        <f>IF(ISERROR(MATCH($A46*1000+COLUMN()-9,game_code,0)),"",IF(INDEX(game_results,MATCH($A46*1000+COLUMN()-9,game_code,0),2)=0,"",INDEX(game_results,MATCH($A46*1000+COLUMN()-9,game_code,0),2)))</f>
      </c>
      <c r="J46" s="37">
        <f>IF(ISERROR(MATCH($A46*1000+COLUMN()-9,game_code,0)),"",IF(INDEX(game_results,MATCH($A46*1000+COLUMN()-9,game_code,0),2)=0,"",INDEX(game_results,MATCH($A46*1000+COLUMN()-9,game_code,0),2)))</f>
      </c>
      <c r="K46" s="37">
        <f>IF(ISERROR(MATCH($A46*1000+COLUMN()-9,game_code,0)),"",IF(INDEX(game_results,MATCH($A46*1000+COLUMN()-9,game_code,0),2)=0,"",INDEX(game_results,MATCH($A46*1000+COLUMN()-9,game_code,0),2)))</f>
      </c>
      <c r="L46" s="37">
        <f>IF(ISERROR(MATCH($A46*1000+COLUMN()-9,game_code,0)),"",IF(INDEX(game_results,MATCH($A46*1000+COLUMN()-9,game_code,0),2)=0,"",INDEX(game_results,MATCH($A46*1000+COLUMN()-9,game_code,0),2)))</f>
      </c>
      <c r="M46" s="37">
        <f>IF(ISERROR(MATCH($A46*1000+COLUMN()-9,game_code,0)),"",IF(INDEX(game_results,MATCH($A46*1000+COLUMN()-9,game_code,0),2)=0,"",INDEX(game_results,MATCH($A46*1000+COLUMN()-9,game_code,0),2)))</f>
      </c>
      <c r="N46" s="76">
        <f>IF(ISERROR(MATCH($A46*1000+COLUMN()-9,game_code,0)),"",IF(INDEX(game_results,MATCH($A46*1000+COLUMN()-9,game_code,0),2)=0,"",INDEX(game_results,MATCH($A46*1000+COLUMN()-9,game_code,0),2)))</f>
      </c>
      <c r="O46" s="29">
        <f>IF(I46="","",4-I46)</f>
      </c>
      <c r="P46" s="71">
        <f>IF(J46="","",4-J46)</f>
      </c>
      <c r="Q46" s="71">
        <f>IF(K46="","",4-K46)</f>
      </c>
      <c r="R46" s="71">
        <f>IF(L46="","",4-L46)</f>
      </c>
      <c r="S46" s="71">
        <f>IF(M46="","",4-M46)</f>
      </c>
      <c r="T46" s="77">
        <f>IF(N46="","",4-N46)</f>
      </c>
      <c r="U46" s="29">
        <f>SUM(C46:H46)</f>
        <v>0</v>
      </c>
      <c r="V46" s="70">
        <f>SUM(O46:T46)</f>
        <v>0</v>
      </c>
      <c r="W46" s="37">
        <f>SUMIF(player_in_game,A46,opponents_sum)</f>
        <v>0</v>
      </c>
      <c r="X46" s="37">
        <f>SUMIF(player_in_game,A46,opponents_points_sum)</f>
        <v>0</v>
      </c>
      <c r="Y46" s="42">
        <f>1000000000000*V46+100000000*W46+1000*U46+X46/10</f>
        <v>0</v>
      </c>
      <c r="Z46" s="66">
        <f>IF($B46="","",RANK($Y46,$Y$3:$Y$52))</f>
      </c>
    </row>
    <row r="47" spans="1:26" ht="14.25" thickBot="1" thickTop="1">
      <c r="A47" s="8">
        <v>45</v>
      </c>
      <c r="B47" s="36">
        <f>IF($A47&lt;=player_count,VLOOKUP($A47,list,2,0),"")</f>
      </c>
      <c r="C47" s="75">
        <f>IF(ISERROR(MATCH($A47*1000+COLUMN()-3,game_code,0)),"",INDEX(game_results,MATCH($A47*1000+COLUMN()-3,game_code,0),1))</f>
      </c>
      <c r="D47" s="37">
        <f>IF(ISERROR(MATCH($A47*1000+COLUMN()-3,game_code,0)),"",INDEX(game_results,MATCH($A47*1000+COLUMN()-3,game_code,0),1))</f>
      </c>
      <c r="E47" s="37">
        <f>IF(ISERROR(MATCH($A47*1000+COLUMN()-3,game_code,0)),"",INDEX(game_results,MATCH($A47*1000+COLUMN()-3,game_code,0),1))</f>
      </c>
      <c r="F47" s="37">
        <f>IF(ISERROR(MATCH($A47*1000+COLUMN()-3,game_code,0)),"",INDEX(game_results,MATCH($A47*1000+COLUMN()-3,game_code,0),1))</f>
      </c>
      <c r="G47" s="37">
        <f>IF(ISERROR(MATCH($A47*1000+COLUMN()-3,game_code,0)),"",INDEX(game_results,MATCH($A47*1000+COLUMN()-3,game_code,0),1))</f>
      </c>
      <c r="H47" s="76">
        <f>IF(ISERROR(MATCH($A47*1000+COLUMN()-3,game_code,0)),"",INDEX(game_results,MATCH($A47*1000+COLUMN()-3,game_code,0),1))</f>
      </c>
      <c r="I47" s="75">
        <f>IF(ISERROR(MATCH($A47*1000+COLUMN()-9,game_code,0)),"",IF(INDEX(game_results,MATCH($A47*1000+COLUMN()-9,game_code,0),2)=0,"",INDEX(game_results,MATCH($A47*1000+COLUMN()-9,game_code,0),2)))</f>
      </c>
      <c r="J47" s="37">
        <f>IF(ISERROR(MATCH($A47*1000+COLUMN()-9,game_code,0)),"",IF(INDEX(game_results,MATCH($A47*1000+COLUMN()-9,game_code,0),2)=0,"",INDEX(game_results,MATCH($A47*1000+COLUMN()-9,game_code,0),2)))</f>
      </c>
      <c r="K47" s="37">
        <f>IF(ISERROR(MATCH($A47*1000+COLUMN()-9,game_code,0)),"",IF(INDEX(game_results,MATCH($A47*1000+COLUMN()-9,game_code,0),2)=0,"",INDEX(game_results,MATCH($A47*1000+COLUMN()-9,game_code,0),2)))</f>
      </c>
      <c r="L47" s="37">
        <f>IF(ISERROR(MATCH($A47*1000+COLUMN()-9,game_code,0)),"",IF(INDEX(game_results,MATCH($A47*1000+COLUMN()-9,game_code,0),2)=0,"",INDEX(game_results,MATCH($A47*1000+COLUMN()-9,game_code,0),2)))</f>
      </c>
      <c r="M47" s="37">
        <f>IF(ISERROR(MATCH($A47*1000+COLUMN()-9,game_code,0)),"",IF(INDEX(game_results,MATCH($A47*1000+COLUMN()-9,game_code,0),2)=0,"",INDEX(game_results,MATCH($A47*1000+COLUMN()-9,game_code,0),2)))</f>
      </c>
      <c r="N47" s="76">
        <f>IF(ISERROR(MATCH($A47*1000+COLUMN()-9,game_code,0)),"",IF(INDEX(game_results,MATCH($A47*1000+COLUMN()-9,game_code,0),2)=0,"",INDEX(game_results,MATCH($A47*1000+COLUMN()-9,game_code,0),2)))</f>
      </c>
      <c r="O47" s="29">
        <f>IF(I47="","",4-I47)</f>
      </c>
      <c r="P47" s="71">
        <f>IF(J47="","",4-J47)</f>
      </c>
      <c r="Q47" s="71">
        <f>IF(K47="","",4-K47)</f>
      </c>
      <c r="R47" s="71">
        <f>IF(L47="","",4-L47)</f>
      </c>
      <c r="S47" s="71">
        <f>IF(M47="","",4-M47)</f>
      </c>
      <c r="T47" s="77">
        <f>IF(N47="","",4-N47)</f>
      </c>
      <c r="U47" s="29">
        <f>SUM(C47:H47)</f>
        <v>0</v>
      </c>
      <c r="V47" s="70">
        <f>SUM(O47:T47)</f>
        <v>0</v>
      </c>
      <c r="W47" s="37">
        <f>SUMIF(player_in_game,A47,opponents_sum)</f>
        <v>0</v>
      </c>
      <c r="X47" s="37">
        <f>SUMIF(player_in_game,A47,opponents_points_sum)</f>
        <v>0</v>
      </c>
      <c r="Y47" s="42">
        <f>1000000000000*V47+100000000*W47+1000*U47+X47/10</f>
        <v>0</v>
      </c>
      <c r="Z47" s="66">
        <f>IF($B47="","",RANK($Y47,$Y$3:$Y$52))</f>
      </c>
    </row>
    <row r="48" spans="1:26" ht="14.25" thickBot="1" thickTop="1">
      <c r="A48" s="8">
        <v>46</v>
      </c>
      <c r="B48" s="36">
        <f>IF($A48&lt;=player_count,VLOOKUP($A48,list,2,0),"")</f>
      </c>
      <c r="C48" s="75">
        <f>IF(ISERROR(MATCH($A48*1000+COLUMN()-3,game_code,0)),"",INDEX(game_results,MATCH($A48*1000+COLUMN()-3,game_code,0),1))</f>
      </c>
      <c r="D48" s="37">
        <f>IF(ISERROR(MATCH($A48*1000+COLUMN()-3,game_code,0)),"",INDEX(game_results,MATCH($A48*1000+COLUMN()-3,game_code,0),1))</f>
      </c>
      <c r="E48" s="37">
        <f>IF(ISERROR(MATCH($A48*1000+COLUMN()-3,game_code,0)),"",INDEX(game_results,MATCH($A48*1000+COLUMN()-3,game_code,0),1))</f>
      </c>
      <c r="F48" s="37">
        <f>IF(ISERROR(MATCH($A48*1000+COLUMN()-3,game_code,0)),"",INDEX(game_results,MATCH($A48*1000+COLUMN()-3,game_code,0),1))</f>
      </c>
      <c r="G48" s="37">
        <f>IF(ISERROR(MATCH($A48*1000+COLUMN()-3,game_code,0)),"",INDEX(game_results,MATCH($A48*1000+COLUMN()-3,game_code,0),1))</f>
      </c>
      <c r="H48" s="76">
        <f>IF(ISERROR(MATCH($A48*1000+COLUMN()-3,game_code,0)),"",INDEX(game_results,MATCH($A48*1000+COLUMN()-3,game_code,0),1))</f>
      </c>
      <c r="I48" s="75">
        <f>IF(ISERROR(MATCH($A48*1000+COLUMN()-9,game_code,0)),"",IF(INDEX(game_results,MATCH($A48*1000+COLUMN()-9,game_code,0),2)=0,"",INDEX(game_results,MATCH($A48*1000+COLUMN()-9,game_code,0),2)))</f>
      </c>
      <c r="J48" s="37">
        <f>IF(ISERROR(MATCH($A48*1000+COLUMN()-9,game_code,0)),"",IF(INDEX(game_results,MATCH($A48*1000+COLUMN()-9,game_code,0),2)=0,"",INDEX(game_results,MATCH($A48*1000+COLUMN()-9,game_code,0),2)))</f>
      </c>
      <c r="K48" s="37">
        <f>IF(ISERROR(MATCH($A48*1000+COLUMN()-9,game_code,0)),"",IF(INDEX(game_results,MATCH($A48*1000+COLUMN()-9,game_code,0),2)=0,"",INDEX(game_results,MATCH($A48*1000+COLUMN()-9,game_code,0),2)))</f>
      </c>
      <c r="L48" s="37">
        <f>IF(ISERROR(MATCH($A48*1000+COLUMN()-9,game_code,0)),"",IF(INDEX(game_results,MATCH($A48*1000+COLUMN()-9,game_code,0),2)=0,"",INDEX(game_results,MATCH($A48*1000+COLUMN()-9,game_code,0),2)))</f>
      </c>
      <c r="M48" s="37">
        <f>IF(ISERROR(MATCH($A48*1000+COLUMN()-9,game_code,0)),"",IF(INDEX(game_results,MATCH($A48*1000+COLUMN()-9,game_code,0),2)=0,"",INDEX(game_results,MATCH($A48*1000+COLUMN()-9,game_code,0),2)))</f>
      </c>
      <c r="N48" s="76">
        <f>IF(ISERROR(MATCH($A48*1000+COLUMN()-9,game_code,0)),"",IF(INDEX(game_results,MATCH($A48*1000+COLUMN()-9,game_code,0),2)=0,"",INDEX(game_results,MATCH($A48*1000+COLUMN()-9,game_code,0),2)))</f>
      </c>
      <c r="O48" s="29">
        <f>IF(I48="","",4-I48)</f>
      </c>
      <c r="P48" s="71">
        <f>IF(J48="","",4-J48)</f>
      </c>
      <c r="Q48" s="71">
        <f>IF(K48="","",4-K48)</f>
      </c>
      <c r="R48" s="71">
        <f>IF(L48="","",4-L48)</f>
      </c>
      <c r="S48" s="71">
        <f>IF(M48="","",4-M48)</f>
      </c>
      <c r="T48" s="77">
        <f>IF(N48="","",4-N48)</f>
      </c>
      <c r="U48" s="29">
        <f>SUM(C48:H48)</f>
        <v>0</v>
      </c>
      <c r="V48" s="70">
        <f>SUM(O48:T48)</f>
        <v>0</v>
      </c>
      <c r="W48" s="37">
        <f>SUMIF(player_in_game,A48,opponents_sum)</f>
        <v>0</v>
      </c>
      <c r="X48" s="37">
        <f>SUMIF(player_in_game,A48,opponents_points_sum)</f>
        <v>0</v>
      </c>
      <c r="Y48" s="42">
        <f>1000000000000*V48+100000000*W48+1000*U48+X48/10</f>
        <v>0</v>
      </c>
      <c r="Z48" s="66">
        <f>IF($B48="","",RANK($Y48,$Y$3:$Y$52))</f>
      </c>
    </row>
    <row r="49" spans="1:26" ht="14.25" thickBot="1" thickTop="1">
      <c r="A49" s="8">
        <v>47</v>
      </c>
      <c r="B49" s="36">
        <f>IF($A49&lt;=player_count,VLOOKUP($A49,list,2,0),"")</f>
      </c>
      <c r="C49" s="75">
        <f>IF(ISERROR(MATCH($A49*1000+COLUMN()-3,game_code,0)),"",INDEX(game_results,MATCH($A49*1000+COLUMN()-3,game_code,0),1))</f>
      </c>
      <c r="D49" s="37">
        <f>IF(ISERROR(MATCH($A49*1000+COLUMN()-3,game_code,0)),"",INDEX(game_results,MATCH($A49*1000+COLUMN()-3,game_code,0),1))</f>
      </c>
      <c r="E49" s="37">
        <f>IF(ISERROR(MATCH($A49*1000+COLUMN()-3,game_code,0)),"",INDEX(game_results,MATCH($A49*1000+COLUMN()-3,game_code,0),1))</f>
      </c>
      <c r="F49" s="37">
        <f>IF(ISERROR(MATCH($A49*1000+COLUMN()-3,game_code,0)),"",INDEX(game_results,MATCH($A49*1000+COLUMN()-3,game_code,0),1))</f>
      </c>
      <c r="G49" s="37">
        <f>IF(ISERROR(MATCH($A49*1000+COLUMN()-3,game_code,0)),"",INDEX(game_results,MATCH($A49*1000+COLUMN()-3,game_code,0),1))</f>
      </c>
      <c r="H49" s="76">
        <f>IF(ISERROR(MATCH($A49*1000+COLUMN()-3,game_code,0)),"",INDEX(game_results,MATCH($A49*1000+COLUMN()-3,game_code,0),1))</f>
      </c>
      <c r="I49" s="75">
        <f>IF(ISERROR(MATCH($A49*1000+COLUMN()-9,game_code,0)),"",IF(INDEX(game_results,MATCH($A49*1000+COLUMN()-9,game_code,0),2)=0,"",INDEX(game_results,MATCH($A49*1000+COLUMN()-9,game_code,0),2)))</f>
      </c>
      <c r="J49" s="37">
        <f>IF(ISERROR(MATCH($A49*1000+COLUMN()-9,game_code,0)),"",IF(INDEX(game_results,MATCH($A49*1000+COLUMN()-9,game_code,0),2)=0,"",INDEX(game_results,MATCH($A49*1000+COLUMN()-9,game_code,0),2)))</f>
      </c>
      <c r="K49" s="37">
        <f>IF(ISERROR(MATCH($A49*1000+COLUMN()-9,game_code,0)),"",IF(INDEX(game_results,MATCH($A49*1000+COLUMN()-9,game_code,0),2)=0,"",INDEX(game_results,MATCH($A49*1000+COLUMN()-9,game_code,0),2)))</f>
      </c>
      <c r="L49" s="37">
        <f>IF(ISERROR(MATCH($A49*1000+COLUMN()-9,game_code,0)),"",IF(INDEX(game_results,MATCH($A49*1000+COLUMN()-9,game_code,0),2)=0,"",INDEX(game_results,MATCH($A49*1000+COLUMN()-9,game_code,0),2)))</f>
      </c>
      <c r="M49" s="37">
        <f>IF(ISERROR(MATCH($A49*1000+COLUMN()-9,game_code,0)),"",IF(INDEX(game_results,MATCH($A49*1000+COLUMN()-9,game_code,0),2)=0,"",INDEX(game_results,MATCH($A49*1000+COLUMN()-9,game_code,0),2)))</f>
      </c>
      <c r="N49" s="76">
        <f>IF(ISERROR(MATCH($A49*1000+COLUMN()-9,game_code,0)),"",IF(INDEX(game_results,MATCH($A49*1000+COLUMN()-9,game_code,0),2)=0,"",INDEX(game_results,MATCH($A49*1000+COLUMN()-9,game_code,0),2)))</f>
      </c>
      <c r="O49" s="29">
        <f>IF(I49="","",4-I49)</f>
      </c>
      <c r="P49" s="71">
        <f>IF(J49="","",4-J49)</f>
      </c>
      <c r="Q49" s="71">
        <f>IF(K49="","",4-K49)</f>
      </c>
      <c r="R49" s="71">
        <f>IF(L49="","",4-L49)</f>
      </c>
      <c r="S49" s="71">
        <f>IF(M49="","",4-M49)</f>
      </c>
      <c r="T49" s="77">
        <f>IF(N49="","",4-N49)</f>
      </c>
      <c r="U49" s="29">
        <f>SUM(C49:H49)</f>
        <v>0</v>
      </c>
      <c r="V49" s="70">
        <f>SUM(O49:T49)</f>
        <v>0</v>
      </c>
      <c r="W49" s="37">
        <f>SUMIF(player_in_game,A49,opponents_sum)</f>
        <v>0</v>
      </c>
      <c r="X49" s="37">
        <f>SUMIF(player_in_game,A49,opponents_points_sum)</f>
        <v>0</v>
      </c>
      <c r="Y49" s="42">
        <f>1000000000000*V49+100000000*W49+1000*U49+X49/10</f>
        <v>0</v>
      </c>
      <c r="Z49" s="66">
        <f>IF($B49="","",RANK($Y49,$Y$3:$Y$52))</f>
      </c>
    </row>
    <row r="50" spans="1:26" ht="14.25" thickBot="1" thickTop="1">
      <c r="A50" s="8">
        <v>48</v>
      </c>
      <c r="B50" s="36">
        <f>IF($A50&lt;=player_count,VLOOKUP($A50,list,2,0),"")</f>
      </c>
      <c r="C50" s="75">
        <f>IF(ISERROR(MATCH($A50*1000+COLUMN()-3,game_code,0)),"",INDEX(game_results,MATCH($A50*1000+COLUMN()-3,game_code,0),1))</f>
      </c>
      <c r="D50" s="37">
        <f>IF(ISERROR(MATCH($A50*1000+COLUMN()-3,game_code,0)),"",INDEX(game_results,MATCH($A50*1000+COLUMN()-3,game_code,0),1))</f>
      </c>
      <c r="E50" s="37">
        <f>IF(ISERROR(MATCH($A50*1000+COLUMN()-3,game_code,0)),"",INDEX(game_results,MATCH($A50*1000+COLUMN()-3,game_code,0),1))</f>
      </c>
      <c r="F50" s="37">
        <f>IF(ISERROR(MATCH($A50*1000+COLUMN()-3,game_code,0)),"",INDEX(game_results,MATCH($A50*1000+COLUMN()-3,game_code,0),1))</f>
      </c>
      <c r="G50" s="37">
        <f>IF(ISERROR(MATCH($A50*1000+COLUMN()-3,game_code,0)),"",INDEX(game_results,MATCH($A50*1000+COLUMN()-3,game_code,0),1))</f>
      </c>
      <c r="H50" s="76">
        <f>IF(ISERROR(MATCH($A50*1000+COLUMN()-3,game_code,0)),"",INDEX(game_results,MATCH($A50*1000+COLUMN()-3,game_code,0),1))</f>
      </c>
      <c r="I50" s="75">
        <f>IF(ISERROR(MATCH($A50*1000+COLUMN()-9,game_code,0)),"",IF(INDEX(game_results,MATCH($A50*1000+COLUMN()-9,game_code,0),2)=0,"",INDEX(game_results,MATCH($A50*1000+COLUMN()-9,game_code,0),2)))</f>
      </c>
      <c r="J50" s="37">
        <f>IF(ISERROR(MATCH($A50*1000+COLUMN()-9,game_code,0)),"",IF(INDEX(game_results,MATCH($A50*1000+COLUMN()-9,game_code,0),2)=0,"",INDEX(game_results,MATCH($A50*1000+COLUMN()-9,game_code,0),2)))</f>
      </c>
      <c r="K50" s="37">
        <f>IF(ISERROR(MATCH($A50*1000+COLUMN()-9,game_code,0)),"",IF(INDEX(game_results,MATCH($A50*1000+COLUMN()-9,game_code,0),2)=0,"",INDEX(game_results,MATCH($A50*1000+COLUMN()-9,game_code,0),2)))</f>
      </c>
      <c r="L50" s="37">
        <f>IF(ISERROR(MATCH($A50*1000+COLUMN()-9,game_code,0)),"",IF(INDEX(game_results,MATCH($A50*1000+COLUMN()-9,game_code,0),2)=0,"",INDEX(game_results,MATCH($A50*1000+COLUMN()-9,game_code,0),2)))</f>
      </c>
      <c r="M50" s="37">
        <f>IF(ISERROR(MATCH($A50*1000+COLUMN()-9,game_code,0)),"",IF(INDEX(game_results,MATCH($A50*1000+COLUMN()-9,game_code,0),2)=0,"",INDEX(game_results,MATCH($A50*1000+COLUMN()-9,game_code,0),2)))</f>
      </c>
      <c r="N50" s="76">
        <f>IF(ISERROR(MATCH($A50*1000+COLUMN()-9,game_code,0)),"",IF(INDEX(game_results,MATCH($A50*1000+COLUMN()-9,game_code,0),2)=0,"",INDEX(game_results,MATCH($A50*1000+COLUMN()-9,game_code,0),2)))</f>
      </c>
      <c r="O50" s="29">
        <f>IF(I50="","",4-I50)</f>
      </c>
      <c r="P50" s="71">
        <f>IF(J50="","",4-J50)</f>
      </c>
      <c r="Q50" s="71">
        <f>IF(K50="","",4-K50)</f>
      </c>
      <c r="R50" s="71">
        <f>IF(L50="","",4-L50)</f>
      </c>
      <c r="S50" s="71">
        <f>IF(M50="","",4-M50)</f>
      </c>
      <c r="T50" s="77">
        <f>IF(N50="","",4-N50)</f>
      </c>
      <c r="U50" s="29">
        <f>SUM(C50:H50)</f>
        <v>0</v>
      </c>
      <c r="V50" s="70">
        <f>SUM(O50:T50)</f>
        <v>0</v>
      </c>
      <c r="W50" s="37">
        <f>SUMIF(player_in_game,A50,opponents_sum)</f>
        <v>0</v>
      </c>
      <c r="X50" s="37">
        <f>SUMIF(player_in_game,A50,opponents_points_sum)</f>
        <v>0</v>
      </c>
      <c r="Y50" s="42">
        <f>1000000000000*V50+100000000*W50+1000*U50+X50/10</f>
        <v>0</v>
      </c>
      <c r="Z50" s="66">
        <f>IF($B50="","",RANK($Y50,$Y$3:$Y$52))</f>
      </c>
    </row>
    <row r="51" spans="1:26" ht="14.25" thickBot="1" thickTop="1">
      <c r="A51" s="8">
        <v>49</v>
      </c>
      <c r="B51" s="36">
        <f>IF($A51&lt;=player_count,VLOOKUP($A51,list,2,0),"")</f>
      </c>
      <c r="C51" s="75">
        <f>IF(ISERROR(MATCH($A51*1000+COLUMN()-3,game_code,0)),"",INDEX(game_results,MATCH($A51*1000+COLUMN()-3,game_code,0),1))</f>
      </c>
      <c r="D51" s="37">
        <f>IF(ISERROR(MATCH($A51*1000+COLUMN()-3,game_code,0)),"",INDEX(game_results,MATCH($A51*1000+COLUMN()-3,game_code,0),1))</f>
      </c>
      <c r="E51" s="37">
        <f>IF(ISERROR(MATCH($A51*1000+COLUMN()-3,game_code,0)),"",INDEX(game_results,MATCH($A51*1000+COLUMN()-3,game_code,0),1))</f>
      </c>
      <c r="F51" s="37">
        <f>IF(ISERROR(MATCH($A51*1000+COLUMN()-3,game_code,0)),"",INDEX(game_results,MATCH($A51*1000+COLUMN()-3,game_code,0),1))</f>
      </c>
      <c r="G51" s="37">
        <f>IF(ISERROR(MATCH($A51*1000+COLUMN()-3,game_code,0)),"",INDEX(game_results,MATCH($A51*1000+COLUMN()-3,game_code,0),1))</f>
      </c>
      <c r="H51" s="76">
        <f>IF(ISERROR(MATCH($A51*1000+COLUMN()-3,game_code,0)),"",INDEX(game_results,MATCH($A51*1000+COLUMN()-3,game_code,0),1))</f>
      </c>
      <c r="I51" s="75">
        <f>IF(ISERROR(MATCH($A51*1000+COLUMN()-9,game_code,0)),"",IF(INDEX(game_results,MATCH($A51*1000+COLUMN()-9,game_code,0),2)=0,"",INDEX(game_results,MATCH($A51*1000+COLUMN()-9,game_code,0),2)))</f>
      </c>
      <c r="J51" s="37">
        <f>IF(ISERROR(MATCH($A51*1000+COLUMN()-9,game_code,0)),"",IF(INDEX(game_results,MATCH($A51*1000+COLUMN()-9,game_code,0),2)=0,"",INDEX(game_results,MATCH($A51*1000+COLUMN()-9,game_code,0),2)))</f>
      </c>
      <c r="K51" s="37">
        <f>IF(ISERROR(MATCH($A51*1000+COLUMN()-9,game_code,0)),"",IF(INDEX(game_results,MATCH($A51*1000+COLUMN()-9,game_code,0),2)=0,"",INDEX(game_results,MATCH($A51*1000+COLUMN()-9,game_code,0),2)))</f>
      </c>
      <c r="L51" s="37">
        <f>IF(ISERROR(MATCH($A51*1000+COLUMN()-9,game_code,0)),"",IF(INDEX(game_results,MATCH($A51*1000+COLUMN()-9,game_code,0),2)=0,"",INDEX(game_results,MATCH($A51*1000+COLUMN()-9,game_code,0),2)))</f>
      </c>
      <c r="M51" s="37">
        <f>IF(ISERROR(MATCH($A51*1000+COLUMN()-9,game_code,0)),"",IF(INDEX(game_results,MATCH($A51*1000+COLUMN()-9,game_code,0),2)=0,"",INDEX(game_results,MATCH($A51*1000+COLUMN()-9,game_code,0),2)))</f>
      </c>
      <c r="N51" s="76">
        <f>IF(ISERROR(MATCH($A51*1000+COLUMN()-9,game_code,0)),"",IF(INDEX(game_results,MATCH($A51*1000+COLUMN()-9,game_code,0),2)=0,"",INDEX(game_results,MATCH($A51*1000+COLUMN()-9,game_code,0),2)))</f>
      </c>
      <c r="O51" s="29">
        <f>IF(I51="","",4-I51)</f>
      </c>
      <c r="P51" s="71">
        <f>IF(J51="","",4-J51)</f>
      </c>
      <c r="Q51" s="71">
        <f>IF(K51="","",4-K51)</f>
      </c>
      <c r="R51" s="71">
        <f>IF(L51="","",4-L51)</f>
      </c>
      <c r="S51" s="71">
        <f>IF(M51="","",4-M51)</f>
      </c>
      <c r="T51" s="77">
        <f>IF(N51="","",4-N51)</f>
      </c>
      <c r="U51" s="29">
        <f>SUM(C51:H51)</f>
        <v>0</v>
      </c>
      <c r="V51" s="70">
        <f>SUM(O51:T51)</f>
        <v>0</v>
      </c>
      <c r="W51" s="37">
        <f>SUMIF(player_in_game,A51,opponents_sum)</f>
        <v>0</v>
      </c>
      <c r="X51" s="37">
        <f>SUMIF(player_in_game,A51,opponents_points_sum)</f>
        <v>0</v>
      </c>
      <c r="Y51" s="42">
        <f>1000000000000*V51+100000000*W51+1000*U51+X51/10</f>
        <v>0</v>
      </c>
      <c r="Z51" s="66">
        <f>IF($B51="","",RANK($Y51,$Y$3:$Y$52))</f>
      </c>
    </row>
    <row r="52" spans="1:26" ht="14.25" thickBot="1" thickTop="1">
      <c r="A52" s="8">
        <v>50</v>
      </c>
      <c r="B52" s="36">
        <f>IF($A52&lt;=player_count,VLOOKUP($A52,list,2,0),"")</f>
      </c>
      <c r="C52" s="75">
        <f>IF(ISERROR(MATCH($A52*1000+COLUMN()-3,game_code,0)),"",INDEX(game_results,MATCH($A52*1000+COLUMN()-3,game_code,0),1))</f>
      </c>
      <c r="D52" s="37">
        <f>IF(ISERROR(MATCH($A52*1000+COLUMN()-3,game_code,0)),"",INDEX(game_results,MATCH($A52*1000+COLUMN()-3,game_code,0),1))</f>
      </c>
      <c r="E52" s="37">
        <f>IF(ISERROR(MATCH($A52*1000+COLUMN()-3,game_code,0)),"",INDEX(game_results,MATCH($A52*1000+COLUMN()-3,game_code,0),1))</f>
      </c>
      <c r="F52" s="37">
        <f>IF(ISERROR(MATCH($A52*1000+COLUMN()-3,game_code,0)),"",INDEX(game_results,MATCH($A52*1000+COLUMN()-3,game_code,0),1))</f>
      </c>
      <c r="G52" s="37">
        <f>IF(ISERROR(MATCH($A52*1000+COLUMN()-3,game_code,0)),"",INDEX(game_results,MATCH($A52*1000+COLUMN()-3,game_code,0),1))</f>
      </c>
      <c r="H52" s="76">
        <f>IF(ISERROR(MATCH($A52*1000+COLUMN()-3,game_code,0)),"",INDEX(game_results,MATCH($A52*1000+COLUMN()-3,game_code,0),1))</f>
      </c>
      <c r="I52" s="75">
        <f>IF(ISERROR(MATCH($A52*1000+COLUMN()-9,game_code,0)),"",IF(INDEX(game_results,MATCH($A52*1000+COLUMN()-9,game_code,0),2)=0,"",INDEX(game_results,MATCH($A52*1000+COLUMN()-9,game_code,0),2)))</f>
      </c>
      <c r="J52" s="37">
        <f>IF(ISERROR(MATCH($A52*1000+COLUMN()-9,game_code,0)),"",IF(INDEX(game_results,MATCH($A52*1000+COLUMN()-9,game_code,0),2)=0,"",INDEX(game_results,MATCH($A52*1000+COLUMN()-9,game_code,0),2)))</f>
      </c>
      <c r="K52" s="37">
        <f>IF(ISERROR(MATCH($A52*1000+COLUMN()-9,game_code,0)),"",IF(INDEX(game_results,MATCH($A52*1000+COLUMN()-9,game_code,0),2)=0,"",INDEX(game_results,MATCH($A52*1000+COLUMN()-9,game_code,0),2)))</f>
      </c>
      <c r="L52" s="37">
        <f>IF(ISERROR(MATCH($A52*1000+COLUMN()-9,game_code,0)),"",IF(INDEX(game_results,MATCH($A52*1000+COLUMN()-9,game_code,0),2)=0,"",INDEX(game_results,MATCH($A52*1000+COLUMN()-9,game_code,0),2)))</f>
      </c>
      <c r="M52" s="37">
        <f>IF(ISERROR(MATCH($A52*1000+COLUMN()-9,game_code,0)),"",IF(INDEX(game_results,MATCH($A52*1000+COLUMN()-9,game_code,0),2)=0,"",INDEX(game_results,MATCH($A52*1000+COLUMN()-9,game_code,0),2)))</f>
      </c>
      <c r="N52" s="76">
        <f>IF(ISERROR(MATCH($A52*1000+COLUMN()-9,game_code,0)),"",IF(INDEX(game_results,MATCH($A52*1000+COLUMN()-9,game_code,0),2)=0,"",INDEX(game_results,MATCH($A52*1000+COLUMN()-9,game_code,0),2)))</f>
      </c>
      <c r="O52" s="29">
        <f>IF(I52="","",4-I52)</f>
      </c>
      <c r="P52" s="71">
        <f>IF(J52="","",4-J52)</f>
      </c>
      <c r="Q52" s="71">
        <f>IF(K52="","",4-K52)</f>
      </c>
      <c r="R52" s="71">
        <f>IF(L52="","",4-L52)</f>
      </c>
      <c r="S52" s="71">
        <f>IF(M52="","",4-M52)</f>
      </c>
      <c r="T52" s="77">
        <f>IF(N52="","",4-N52)</f>
      </c>
      <c r="U52" s="29">
        <f>SUM(C52:H52)</f>
        <v>0</v>
      </c>
      <c r="V52" s="28">
        <f>SUM(O52:T52)</f>
        <v>0</v>
      </c>
      <c r="W52" s="37">
        <f>SUMIF(player_in_game,A52,opponents_sum)</f>
        <v>0</v>
      </c>
      <c r="X52" s="37">
        <f>SUMIF(player_in_game,A52,opponents_points_sum)</f>
        <v>0</v>
      </c>
      <c r="Y52" s="42">
        <f>1000000000000*V52+100000000*W52+1000*U52+X52/10</f>
        <v>0</v>
      </c>
      <c r="Z52" s="66">
        <f>IF($B52="","",RANK($Y52,$Y$3:$Y$52))</f>
      </c>
    </row>
    <row r="53" ht="13.5" thickTop="1"/>
  </sheetData>
  <sheetProtection sheet="1" objects="1" scenarios="1"/>
  <protectedRanges>
    <protectedRange password="C435" sqref="B1 A3:A21 B3:B50 C3:T3 C4:V50 B51:V52" name="טווח1"/>
  </protectedRanges>
  <mergeCells count="4">
    <mergeCell ref="C1:H1"/>
    <mergeCell ref="O1:T1"/>
    <mergeCell ref="U1:W1"/>
    <mergeCell ref="I1:N1"/>
  </mergeCells>
  <conditionalFormatting sqref="A2:Z52">
    <cfRule type="expression" priority="1" dxfId="2" stopIfTrue="1">
      <formula>AND($Z2&gt;16,$Z2&lt;33)</formula>
    </cfRule>
    <cfRule type="expression" priority="2" dxfId="1" stopIfTrue="1">
      <formula>AND($Z2&gt;8,$Z2&lt;17)</formula>
    </cfRule>
    <cfRule type="expression" priority="9" dxfId="0" stopIfTrue="1">
      <formula>$Z2&lt;9</formula>
    </cfRule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J2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.00390625" style="0" bestFit="1" customWidth="1"/>
    <col min="2" max="8" width="3.00390625" style="0" customWidth="1"/>
    <col min="9" max="9" width="6.8515625" style="0" bestFit="1" customWidth="1"/>
    <col min="10" max="10" width="5.140625" style="0" customWidth="1"/>
    <col min="11" max="12" width="3.00390625" style="0" bestFit="1" customWidth="1"/>
    <col min="14" max="14" width="6.8515625" style="0" bestFit="1" customWidth="1"/>
    <col min="15" max="17" width="3.00390625" style="0" bestFit="1" customWidth="1"/>
    <col min="19" max="19" width="6.8515625" style="0" bestFit="1" customWidth="1"/>
    <col min="20" max="22" width="3.00390625" style="0" bestFit="1" customWidth="1"/>
    <col min="24" max="24" width="6.8515625" style="0" bestFit="1" customWidth="1"/>
    <col min="25" max="27" width="3.00390625" style="0" bestFit="1" customWidth="1"/>
  </cols>
  <sheetData>
    <row r="1" spans="3:10" ht="12.75">
      <c r="C1">
        <v>1</v>
      </c>
      <c r="D1">
        <v>2</v>
      </c>
      <c r="E1">
        <v>3</v>
      </c>
      <c r="F1">
        <v>4</v>
      </c>
      <c r="J1">
        <v>6050</v>
      </c>
    </row>
    <row r="2" spans="3:6" ht="12.75">
      <c r="C2">
        <v>5</v>
      </c>
      <c r="D2">
        <v>6</v>
      </c>
      <c r="E2">
        <v>7</v>
      </c>
      <c r="F2">
        <v>8</v>
      </c>
    </row>
    <row r="3" spans="3:6" ht="12.75">
      <c r="C3">
        <v>9</v>
      </c>
      <c r="D3">
        <v>10</v>
      </c>
      <c r="E3">
        <v>11</v>
      </c>
      <c r="F3">
        <v>12</v>
      </c>
    </row>
    <row r="4" spans="3:6" ht="12.75">
      <c r="C4">
        <v>13</v>
      </c>
      <c r="D4">
        <v>14</v>
      </c>
      <c r="E4">
        <v>15</v>
      </c>
      <c r="F4">
        <v>16</v>
      </c>
    </row>
    <row r="5" spans="3:6" ht="12.75">
      <c r="C5">
        <v>17</v>
      </c>
      <c r="D5">
        <v>18</v>
      </c>
      <c r="E5">
        <v>19</v>
      </c>
      <c r="F5">
        <v>20</v>
      </c>
    </row>
    <row r="6" spans="3:6" ht="12.75">
      <c r="C6">
        <v>21</v>
      </c>
      <c r="D6">
        <v>22</v>
      </c>
      <c r="E6">
        <v>23</v>
      </c>
      <c r="F6">
        <v>24</v>
      </c>
    </row>
    <row r="7" spans="3:6" ht="12.75">
      <c r="C7">
        <v>2</v>
      </c>
      <c r="D7">
        <v>8</v>
      </c>
      <c r="E7">
        <v>11</v>
      </c>
      <c r="F7">
        <v>15</v>
      </c>
    </row>
    <row r="8" spans="3:6" ht="12.75">
      <c r="C8">
        <v>19</v>
      </c>
      <c r="D8">
        <v>22</v>
      </c>
      <c r="E8">
        <v>3</v>
      </c>
      <c r="F8">
        <v>6</v>
      </c>
    </row>
    <row r="9" spans="3:6" ht="12.75">
      <c r="C9">
        <v>9</v>
      </c>
      <c r="D9">
        <v>13</v>
      </c>
      <c r="E9">
        <v>20</v>
      </c>
      <c r="F9">
        <v>23</v>
      </c>
    </row>
    <row r="10" spans="3:6" ht="12.75">
      <c r="C10">
        <v>1</v>
      </c>
      <c r="D10">
        <v>5</v>
      </c>
      <c r="E10">
        <v>10</v>
      </c>
      <c r="F10">
        <v>16</v>
      </c>
    </row>
    <row r="11" spans="3:6" ht="12.75">
      <c r="C11">
        <v>18</v>
      </c>
      <c r="D11">
        <v>21</v>
      </c>
      <c r="E11">
        <v>4</v>
      </c>
      <c r="F11">
        <v>7</v>
      </c>
    </row>
    <row r="12" spans="3:6" ht="12.75">
      <c r="C12">
        <v>12</v>
      </c>
      <c r="D12">
        <v>14</v>
      </c>
      <c r="E12">
        <v>17</v>
      </c>
      <c r="F12">
        <v>24</v>
      </c>
    </row>
    <row r="13" spans="3:6" ht="12.75">
      <c r="C13">
        <v>15</v>
      </c>
      <c r="D13">
        <v>22</v>
      </c>
      <c r="E13">
        <v>20</v>
      </c>
      <c r="F13">
        <v>1</v>
      </c>
    </row>
    <row r="14" spans="3:6" ht="12.75">
      <c r="C14">
        <v>2</v>
      </c>
      <c r="D14">
        <v>18</v>
      </c>
      <c r="E14">
        <v>13</v>
      </c>
      <c r="F14">
        <v>6</v>
      </c>
    </row>
    <row r="15" spans="3:6" ht="12.75">
      <c r="C15">
        <v>3</v>
      </c>
      <c r="D15">
        <v>8</v>
      </c>
      <c r="E15">
        <v>23</v>
      </c>
      <c r="F15">
        <v>16</v>
      </c>
    </row>
    <row r="16" spans="3:6" ht="12.75">
      <c r="C16">
        <v>11</v>
      </c>
      <c r="D16">
        <v>19</v>
      </c>
      <c r="E16">
        <v>24</v>
      </c>
      <c r="F16">
        <v>4</v>
      </c>
    </row>
    <row r="17" spans="3:6" ht="12.75">
      <c r="C17">
        <v>15</v>
      </c>
      <c r="D17">
        <v>3</v>
      </c>
      <c r="E17">
        <v>18</v>
      </c>
      <c r="F17">
        <v>24</v>
      </c>
    </row>
    <row r="18" spans="3:6" ht="12.75">
      <c r="C18">
        <v>22</v>
      </c>
      <c r="D18">
        <v>8</v>
      </c>
      <c r="E18">
        <v>13</v>
      </c>
      <c r="F18">
        <v>4</v>
      </c>
    </row>
    <row r="19" spans="3:6" ht="12.75">
      <c r="C19">
        <v>2</v>
      </c>
      <c r="D19">
        <v>23</v>
      </c>
      <c r="E19">
        <v>1</v>
      </c>
      <c r="F19">
        <v>19</v>
      </c>
    </row>
    <row r="20" spans="3:6" ht="12.75">
      <c r="C20">
        <v>11</v>
      </c>
      <c r="D20">
        <v>20</v>
      </c>
      <c r="E20">
        <v>6</v>
      </c>
      <c r="F20">
        <v>16</v>
      </c>
    </row>
    <row r="21" spans="3:6" ht="12.75">
      <c r="C21">
        <v>15</v>
      </c>
      <c r="D21">
        <v>8</v>
      </c>
      <c r="E21">
        <v>22</v>
      </c>
      <c r="F21">
        <v>2</v>
      </c>
    </row>
    <row r="22" spans="3:6" ht="12.75">
      <c r="C22">
        <v>11</v>
      </c>
      <c r="D22">
        <v>1</v>
      </c>
      <c r="E22">
        <v>3</v>
      </c>
      <c r="F22">
        <v>13</v>
      </c>
    </row>
    <row r="23" spans="3:6" ht="12.75">
      <c r="C23">
        <v>1</v>
      </c>
      <c r="D23">
        <v>8</v>
      </c>
      <c r="E23">
        <v>15</v>
      </c>
      <c r="F2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5.57421875" style="1" bestFit="1" customWidth="1"/>
    <col min="2" max="2" width="5.140625" style="1" customWidth="1"/>
    <col min="3" max="3" width="6.140625" style="1" bestFit="1" customWidth="1"/>
    <col min="4" max="4" width="6.28125" style="1" bestFit="1" customWidth="1"/>
    <col min="5" max="5" width="6.00390625" style="1" bestFit="1" customWidth="1"/>
    <col min="6" max="6" width="8.421875" style="1" bestFit="1" customWidth="1"/>
    <col min="7" max="7" width="6.28125" style="1" customWidth="1"/>
    <col min="8" max="8" width="8.421875" style="1" bestFit="1" customWidth="1"/>
    <col min="9" max="9" width="8.421875" style="1" customWidth="1"/>
    <col min="10" max="16384" width="9.140625" style="1" customWidth="1"/>
  </cols>
  <sheetData>
    <row r="1" spans="1:14" ht="12.75">
      <c r="A1" s="12" t="s">
        <v>10</v>
      </c>
      <c r="B1" s="12" t="s">
        <v>11</v>
      </c>
      <c r="C1" s="12" t="s">
        <v>13</v>
      </c>
      <c r="D1" s="12" t="s">
        <v>3</v>
      </c>
      <c r="E1" s="12" t="s">
        <v>2</v>
      </c>
      <c r="F1" s="12" t="s">
        <v>14</v>
      </c>
      <c r="G1" s="12" t="s">
        <v>63</v>
      </c>
      <c r="H1" s="12" t="s">
        <v>12</v>
      </c>
      <c r="I1" s="12" t="s">
        <v>5</v>
      </c>
      <c r="J1" s="38"/>
      <c r="K1" s="80"/>
      <c r="L1" s="21"/>
      <c r="M1" s="21"/>
      <c r="N1" s="20"/>
    </row>
    <row r="2" spans="1:14" s="2" customFormat="1" ht="12" customHeight="1">
      <c r="A2" s="13">
        <f aca="true" t="shared" si="0" ref="A2:A22">ROUNDDOWN((ROW()-2)/4+1,0)</f>
        <v>1</v>
      </c>
      <c r="B2" s="13">
        <f aca="true" t="shared" si="1" ref="B2:B22">MOD(ROW()-2,4)+1</f>
        <v>1</v>
      </c>
      <c r="C2" s="17">
        <f aca="true" t="shared" si="2" ref="C2:C33">INDEX(Draw,$A2,$B2)</f>
        <v>1</v>
      </c>
      <c r="D2" s="18">
        <f aca="true" t="shared" si="3" ref="D2:D33">IF(ISNUMBER(INDEX(group_results,$A2,MOD(ROW()-2,4)+1)),INDEX(group_results,$A2,MOD(ROW()-2,4)+1),IF($C2&gt;0,"",0))</f>
        <v>10</v>
      </c>
      <c r="E2" s="26">
        <f aca="true" ca="1" t="shared" si="4" ref="E2:E22">IF($D2="",0,COUNTIF(OFFSET($E2,1-$B2,-1,4,1),"&gt;"&amp;D2)+COUNTIF(OFFSET($E2,1-$B2,-1,4,1),"="&amp;D2)*0.5+0.5)</f>
        <v>3</v>
      </c>
      <c r="F2" s="27">
        <f aca="true" ca="1" t="shared" si="5" ref="F2:F22">SUM(OFFSET($H2,1-$B2,0,4,1))-$H2</f>
        <v>22.5</v>
      </c>
      <c r="G2" s="27">
        <f ca="1">SUM(OFFSET($I2,1-$B2,0,4,1))-$I2</f>
        <v>930</v>
      </c>
      <c r="H2" s="26">
        <f aca="true" t="shared" si="6" ref="H2:H33">IF(C2&gt;0,VLOOKUP(C2,results_table,22,0),0)</f>
        <v>13</v>
      </c>
      <c r="I2" s="26">
        <f aca="true" t="shared" si="7" ref="I2:I33">IF(C2&gt;0,VLOOKUP(C2,results_table,21,0),0)</f>
        <v>910</v>
      </c>
      <c r="J2" s="39">
        <f>IF($C2&gt;0,$C2*1000+COUNTIF($C$1:$C1,$C2),0)</f>
        <v>1000</v>
      </c>
      <c r="K2" s="39">
        <f>MOD(J2,1000)+1</f>
        <v>1</v>
      </c>
      <c r="L2" s="22">
        <f>MAX(K2:K161)</f>
        <v>6</v>
      </c>
      <c r="M2" s="22"/>
      <c r="N2" s="22"/>
    </row>
    <row r="3" spans="1:11" s="3" customFormat="1" ht="12" customHeight="1">
      <c r="A3" s="13">
        <f t="shared" si="0"/>
        <v>1</v>
      </c>
      <c r="B3" s="13">
        <f t="shared" si="1"/>
        <v>2</v>
      </c>
      <c r="C3" s="17">
        <f t="shared" si="2"/>
        <v>2</v>
      </c>
      <c r="D3" s="18">
        <f t="shared" si="3"/>
        <v>210</v>
      </c>
      <c r="E3" s="26">
        <f ca="1" t="shared" si="4"/>
        <v>1</v>
      </c>
      <c r="F3" s="27">
        <f ca="1" t="shared" si="5"/>
        <v>24</v>
      </c>
      <c r="G3" s="27">
        <f ca="1">SUM(OFFSET($I3,1-$B3,0,4,1))-$I3</f>
        <v>1070</v>
      </c>
      <c r="H3" s="26">
        <f t="shared" si="6"/>
        <v>11.5</v>
      </c>
      <c r="I3" s="26">
        <f t="shared" si="7"/>
        <v>770</v>
      </c>
      <c r="J3" s="39">
        <f>IF($C3&gt;0,$C3*1000+COUNTIF($C$1:$C2,$C3),0)</f>
        <v>2000</v>
      </c>
      <c r="K3" s="39">
        <f aca="true" t="shared" si="8" ref="K3:K66">MOD(J3,1000)+1</f>
        <v>1</v>
      </c>
    </row>
    <row r="4" spans="1:11" s="2" customFormat="1" ht="12" customHeight="1">
      <c r="A4" s="13">
        <f t="shared" si="0"/>
        <v>1</v>
      </c>
      <c r="B4" s="13">
        <f t="shared" si="1"/>
        <v>3</v>
      </c>
      <c r="C4" s="17">
        <f t="shared" si="2"/>
        <v>3</v>
      </c>
      <c r="D4" s="18">
        <f t="shared" si="3"/>
        <v>50</v>
      </c>
      <c r="E4" s="26">
        <f ca="1" t="shared" si="4"/>
        <v>2</v>
      </c>
      <c r="F4" s="27">
        <f ca="1" t="shared" si="5"/>
        <v>27.5</v>
      </c>
      <c r="G4" s="27">
        <f ca="1">SUM(OFFSET($I4,1-$B4,0,4,1))-$I4</f>
        <v>1650</v>
      </c>
      <c r="H4" s="26">
        <f t="shared" si="6"/>
        <v>8</v>
      </c>
      <c r="I4" s="26">
        <f t="shared" si="7"/>
        <v>190</v>
      </c>
      <c r="J4" s="39">
        <f>IF($C4&gt;0,$C4*1000+COUNTIF($C$1:$C3,$C4),0)</f>
        <v>3000</v>
      </c>
      <c r="K4" s="39">
        <f t="shared" si="8"/>
        <v>1</v>
      </c>
    </row>
    <row r="5" spans="1:11" s="3" customFormat="1" ht="12" customHeight="1">
      <c r="A5" s="13">
        <f t="shared" si="0"/>
        <v>1</v>
      </c>
      <c r="B5" s="13">
        <f t="shared" si="1"/>
        <v>4</v>
      </c>
      <c r="C5" s="17">
        <f t="shared" si="2"/>
        <v>4</v>
      </c>
      <c r="D5" s="18">
        <f t="shared" si="3"/>
        <v>-80</v>
      </c>
      <c r="E5" s="26">
        <f ca="1" t="shared" si="4"/>
        <v>4</v>
      </c>
      <c r="F5" s="27">
        <f ca="1" t="shared" si="5"/>
        <v>32.5</v>
      </c>
      <c r="G5" s="27">
        <f aca="true" ca="1" t="shared" si="9" ref="G5:G68">SUM(OFFSET($I5,1-$B5,0,4,1))-$I5</f>
        <v>1870</v>
      </c>
      <c r="H5" s="26">
        <f t="shared" si="6"/>
        <v>3</v>
      </c>
      <c r="I5" s="26">
        <f t="shared" si="7"/>
        <v>-30</v>
      </c>
      <c r="J5" s="39">
        <f>IF($C5&gt;0,$C5*1000+COUNTIF($C$1:$C4,$C5),0)</f>
        <v>4000</v>
      </c>
      <c r="K5" s="39">
        <f t="shared" si="8"/>
        <v>1</v>
      </c>
    </row>
    <row r="6" spans="1:11" s="3" customFormat="1" ht="12" customHeight="1">
      <c r="A6" s="13">
        <f t="shared" si="0"/>
        <v>2</v>
      </c>
      <c r="B6" s="13">
        <f t="shared" si="1"/>
        <v>1</v>
      </c>
      <c r="C6" s="17">
        <f t="shared" si="2"/>
        <v>5</v>
      </c>
      <c r="D6" s="18">
        <f t="shared" si="3"/>
        <v>40</v>
      </c>
      <c r="E6" s="26">
        <f ca="1" t="shared" si="4"/>
        <v>3</v>
      </c>
      <c r="F6" s="27">
        <f ca="1" t="shared" si="5"/>
        <v>21.5</v>
      </c>
      <c r="G6" s="27">
        <f ca="1" t="shared" si="9"/>
        <v>1230</v>
      </c>
      <c r="H6" s="26">
        <f t="shared" si="6"/>
        <v>2</v>
      </c>
      <c r="I6" s="26">
        <f t="shared" si="7"/>
        <v>100</v>
      </c>
      <c r="J6" s="39">
        <f>IF($C6&gt;0,$C6*1000+COUNTIF($C$1:$C5,$C6),0)</f>
        <v>5000</v>
      </c>
      <c r="K6" s="39">
        <f t="shared" si="8"/>
        <v>1</v>
      </c>
    </row>
    <row r="7" spans="1:11" s="3" customFormat="1" ht="12" customHeight="1">
      <c r="A7" s="13">
        <f t="shared" si="0"/>
        <v>2</v>
      </c>
      <c r="B7" s="13">
        <f t="shared" si="1"/>
        <v>2</v>
      </c>
      <c r="C7" s="17">
        <f t="shared" si="2"/>
        <v>6</v>
      </c>
      <c r="D7" s="18">
        <f t="shared" si="3"/>
        <v>70</v>
      </c>
      <c r="E7" s="26">
        <f ca="1" t="shared" si="4"/>
        <v>2</v>
      </c>
      <c r="F7" s="27">
        <f ca="1" t="shared" si="5"/>
        <v>17</v>
      </c>
      <c r="G7" s="27">
        <f ca="1" t="shared" si="9"/>
        <v>1130</v>
      </c>
      <c r="H7" s="26">
        <f t="shared" si="6"/>
        <v>6.5</v>
      </c>
      <c r="I7" s="26">
        <f t="shared" si="7"/>
        <v>200</v>
      </c>
      <c r="J7" s="39">
        <f>IF($C7&gt;0,$C7*1000+COUNTIF($C$1:$C6,$C7),0)</f>
        <v>6000</v>
      </c>
      <c r="K7" s="39">
        <f t="shared" si="8"/>
        <v>1</v>
      </c>
    </row>
    <row r="8" spans="1:11" s="3" customFormat="1" ht="12" customHeight="1">
      <c r="A8" s="13">
        <f t="shared" si="0"/>
        <v>2</v>
      </c>
      <c r="B8" s="13">
        <f t="shared" si="1"/>
        <v>3</v>
      </c>
      <c r="C8" s="17">
        <f t="shared" si="2"/>
        <v>7</v>
      </c>
      <c r="D8" s="18">
        <f t="shared" si="3"/>
        <v>20</v>
      </c>
      <c r="E8" s="26">
        <f ca="1" t="shared" si="4"/>
        <v>4</v>
      </c>
      <c r="F8" s="27">
        <f ca="1" t="shared" si="5"/>
        <v>23.5</v>
      </c>
      <c r="G8" s="27">
        <f ca="1" t="shared" si="9"/>
        <v>1330</v>
      </c>
      <c r="H8" s="26">
        <f t="shared" si="6"/>
        <v>0</v>
      </c>
      <c r="I8" s="26">
        <f t="shared" si="7"/>
        <v>0</v>
      </c>
      <c r="J8" s="39">
        <f>IF($C8&gt;0,$C8*1000+COUNTIF($C$1:$C7,$C8),0)</f>
        <v>7000</v>
      </c>
      <c r="K8" s="39">
        <f t="shared" si="8"/>
        <v>1</v>
      </c>
    </row>
    <row r="9" spans="1:14" s="3" customFormat="1" ht="12" customHeight="1">
      <c r="A9" s="13">
        <f t="shared" si="0"/>
        <v>2</v>
      </c>
      <c r="B9" s="13">
        <f t="shared" si="1"/>
        <v>4</v>
      </c>
      <c r="C9" s="17">
        <f t="shared" si="2"/>
        <v>8</v>
      </c>
      <c r="D9" s="18">
        <f t="shared" si="3"/>
        <v>280</v>
      </c>
      <c r="E9" s="26">
        <f ca="1" t="shared" si="4"/>
        <v>1</v>
      </c>
      <c r="F9" s="27">
        <f ca="1" t="shared" si="5"/>
        <v>8.5</v>
      </c>
      <c r="G9" s="27">
        <f ca="1" t="shared" si="9"/>
        <v>300</v>
      </c>
      <c r="H9" s="26">
        <f t="shared" si="6"/>
        <v>15</v>
      </c>
      <c r="I9" s="26">
        <f t="shared" si="7"/>
        <v>1030</v>
      </c>
      <c r="J9" s="39">
        <f>IF($C9&gt;0,$C9*1000+COUNTIF($C$1:$C8,$C9),0)</f>
        <v>8000</v>
      </c>
      <c r="K9" s="39">
        <f t="shared" si="8"/>
        <v>1</v>
      </c>
      <c r="N9" s="22"/>
    </row>
    <row r="10" spans="1:11" s="3" customFormat="1" ht="12" customHeight="1">
      <c r="A10" s="13">
        <f t="shared" si="0"/>
        <v>3</v>
      </c>
      <c r="B10" s="13">
        <f t="shared" si="1"/>
        <v>1</v>
      </c>
      <c r="C10" s="17">
        <f t="shared" si="2"/>
        <v>9</v>
      </c>
      <c r="D10" s="18">
        <f t="shared" si="3"/>
        <v>90</v>
      </c>
      <c r="E10" s="26">
        <f ca="1" t="shared" si="4"/>
        <v>2</v>
      </c>
      <c r="F10" s="27">
        <f ca="1" t="shared" si="5"/>
        <v>14</v>
      </c>
      <c r="G10" s="27">
        <f ca="1" t="shared" si="9"/>
        <v>680</v>
      </c>
      <c r="H10" s="26">
        <f t="shared" si="6"/>
        <v>2</v>
      </c>
      <c r="I10" s="26">
        <f t="shared" si="7"/>
        <v>50</v>
      </c>
      <c r="J10" s="39">
        <f>IF($C10&gt;0,$C10*1000+COUNTIF($C$1:$C9,$C10),0)</f>
        <v>9000</v>
      </c>
      <c r="K10" s="39">
        <f t="shared" si="8"/>
        <v>1</v>
      </c>
    </row>
    <row r="11" spans="1:11" s="3" customFormat="1" ht="12" customHeight="1">
      <c r="A11" s="13">
        <f t="shared" si="0"/>
        <v>3</v>
      </c>
      <c r="B11" s="13">
        <f t="shared" si="1"/>
        <v>2</v>
      </c>
      <c r="C11" s="17">
        <f t="shared" si="2"/>
        <v>10</v>
      </c>
      <c r="D11" s="18">
        <f t="shared" si="3"/>
        <v>70</v>
      </c>
      <c r="E11" s="26">
        <f ca="1" t="shared" si="4"/>
        <v>3</v>
      </c>
      <c r="F11" s="27">
        <f ca="1" t="shared" si="5"/>
        <v>15</v>
      </c>
      <c r="G11" s="27">
        <f ca="1" t="shared" si="9"/>
        <v>680</v>
      </c>
      <c r="H11" s="26">
        <f t="shared" si="6"/>
        <v>1</v>
      </c>
      <c r="I11" s="26">
        <f t="shared" si="7"/>
        <v>50</v>
      </c>
      <c r="J11" s="39">
        <f>IF($C11&gt;0,$C11*1000+COUNTIF($C$1:$C10,$C11),0)</f>
        <v>10000</v>
      </c>
      <c r="K11" s="39">
        <f t="shared" si="8"/>
        <v>1</v>
      </c>
    </row>
    <row r="12" spans="1:11" s="3" customFormat="1" ht="12" customHeight="1">
      <c r="A12" s="13">
        <f t="shared" si="0"/>
        <v>3</v>
      </c>
      <c r="B12" s="13">
        <f t="shared" si="1"/>
        <v>3</v>
      </c>
      <c r="C12" s="17">
        <f t="shared" si="2"/>
        <v>11</v>
      </c>
      <c r="D12" s="18">
        <f t="shared" si="3"/>
        <v>260</v>
      </c>
      <c r="E12" s="26">
        <f ca="1" t="shared" si="4"/>
        <v>1</v>
      </c>
      <c r="F12" s="27">
        <f ca="1" t="shared" si="5"/>
        <v>5</v>
      </c>
      <c r="G12" s="27">
        <f ca="1" t="shared" si="9"/>
        <v>140</v>
      </c>
      <c r="H12" s="26">
        <f t="shared" si="6"/>
        <v>11</v>
      </c>
      <c r="I12" s="26">
        <f t="shared" si="7"/>
        <v>590</v>
      </c>
      <c r="J12" s="39">
        <f>IF($C12&gt;0,$C12*1000+COUNTIF($C$1:$C11,$C12),0)</f>
        <v>11000</v>
      </c>
      <c r="K12" s="39">
        <f t="shared" si="8"/>
        <v>1</v>
      </c>
    </row>
    <row r="13" spans="1:11" s="3" customFormat="1" ht="12" customHeight="1">
      <c r="A13" s="13">
        <f t="shared" si="0"/>
        <v>3</v>
      </c>
      <c r="B13" s="13">
        <f t="shared" si="1"/>
        <v>4</v>
      </c>
      <c r="C13" s="17">
        <f t="shared" si="2"/>
        <v>12</v>
      </c>
      <c r="D13" s="18">
        <f t="shared" si="3"/>
        <v>10</v>
      </c>
      <c r="E13" s="26">
        <f ca="1" t="shared" si="4"/>
        <v>4</v>
      </c>
      <c r="F13" s="27">
        <f ca="1" t="shared" si="5"/>
        <v>14</v>
      </c>
      <c r="G13" s="27">
        <f ca="1" t="shared" si="9"/>
        <v>690</v>
      </c>
      <c r="H13" s="26">
        <f t="shared" si="6"/>
        <v>2</v>
      </c>
      <c r="I13" s="26">
        <f t="shared" si="7"/>
        <v>40</v>
      </c>
      <c r="J13" s="39">
        <f>IF($C13&gt;0,$C13*1000+COUNTIF($C$1:$C12,$C13),0)</f>
        <v>12000</v>
      </c>
      <c r="K13" s="39">
        <f t="shared" si="8"/>
        <v>1</v>
      </c>
    </row>
    <row r="14" spans="1:11" s="3" customFormat="1" ht="12" customHeight="1">
      <c r="A14" s="13">
        <f t="shared" si="0"/>
        <v>4</v>
      </c>
      <c r="B14" s="13">
        <f t="shared" si="1"/>
        <v>1</v>
      </c>
      <c r="C14" s="17">
        <f t="shared" si="2"/>
        <v>13</v>
      </c>
      <c r="D14" s="18">
        <f t="shared" si="3"/>
        <v>90</v>
      </c>
      <c r="E14" s="26">
        <f ca="1" t="shared" si="4"/>
        <v>2</v>
      </c>
      <c r="F14" s="27">
        <f ca="1" t="shared" si="5"/>
        <v>18</v>
      </c>
      <c r="G14" s="27">
        <f ca="1" t="shared" si="9"/>
        <v>1000</v>
      </c>
      <c r="H14" s="26">
        <f t="shared" si="6"/>
        <v>9</v>
      </c>
      <c r="I14" s="26">
        <f t="shared" si="7"/>
        <v>480</v>
      </c>
      <c r="J14" s="39">
        <f>IF($C14&gt;0,$C14*1000+COUNTIF($C$1:$C13,$C14),0)</f>
        <v>13000</v>
      </c>
      <c r="K14" s="39">
        <f t="shared" si="8"/>
        <v>1</v>
      </c>
    </row>
    <row r="15" spans="1:11" s="3" customFormat="1" ht="12" customHeight="1">
      <c r="A15" s="13">
        <f t="shared" si="0"/>
        <v>4</v>
      </c>
      <c r="B15" s="13">
        <f t="shared" si="1"/>
        <v>2</v>
      </c>
      <c r="C15" s="17">
        <f t="shared" si="2"/>
        <v>14</v>
      </c>
      <c r="D15" s="18">
        <f t="shared" si="3"/>
        <v>-60</v>
      </c>
      <c r="E15" s="26">
        <f ca="1" t="shared" si="4"/>
        <v>4</v>
      </c>
      <c r="F15" s="27">
        <f ca="1" t="shared" si="5"/>
        <v>26</v>
      </c>
      <c r="G15" s="27">
        <f ca="1" t="shared" si="9"/>
        <v>1530</v>
      </c>
      <c r="H15" s="26">
        <f t="shared" si="6"/>
        <v>1</v>
      </c>
      <c r="I15" s="26">
        <f t="shared" si="7"/>
        <v>-50</v>
      </c>
      <c r="J15" s="39">
        <f>IF($C15&gt;0,$C15*1000+COUNTIF($C$1:$C14,$C15),0)</f>
        <v>14000</v>
      </c>
      <c r="K15" s="39">
        <f t="shared" si="8"/>
        <v>1</v>
      </c>
    </row>
    <row r="16" spans="1:11" s="3" customFormat="1" ht="12" customHeight="1">
      <c r="A16" s="13">
        <f t="shared" si="0"/>
        <v>4</v>
      </c>
      <c r="B16" s="13">
        <f t="shared" si="1"/>
        <v>3</v>
      </c>
      <c r="C16" s="17">
        <f t="shared" si="2"/>
        <v>15</v>
      </c>
      <c r="D16" s="18">
        <f t="shared" si="3"/>
        <v>160</v>
      </c>
      <c r="E16" s="26">
        <f ca="1" t="shared" si="4"/>
        <v>1</v>
      </c>
      <c r="F16" s="27">
        <f ca="1" t="shared" si="5"/>
        <v>14</v>
      </c>
      <c r="G16" s="27">
        <f ca="1" t="shared" si="9"/>
        <v>570</v>
      </c>
      <c r="H16" s="26">
        <f t="shared" si="6"/>
        <v>13</v>
      </c>
      <c r="I16" s="26">
        <f t="shared" si="7"/>
        <v>910</v>
      </c>
      <c r="J16" s="39">
        <f>IF($C16&gt;0,$C16*1000+COUNTIF($C$1:$C15,$C16),0)</f>
        <v>15000</v>
      </c>
      <c r="K16" s="39">
        <f t="shared" si="8"/>
        <v>1</v>
      </c>
    </row>
    <row r="17" spans="1:11" s="3" customFormat="1" ht="12" customHeight="1">
      <c r="A17" s="13">
        <f t="shared" si="0"/>
        <v>4</v>
      </c>
      <c r="B17" s="13">
        <f t="shared" si="1"/>
        <v>4</v>
      </c>
      <c r="C17" s="17">
        <f t="shared" si="2"/>
        <v>16</v>
      </c>
      <c r="D17" s="18">
        <f t="shared" si="3"/>
        <v>50</v>
      </c>
      <c r="E17" s="26">
        <f ca="1" t="shared" si="4"/>
        <v>3</v>
      </c>
      <c r="F17" s="27">
        <f ca="1" t="shared" si="5"/>
        <v>23</v>
      </c>
      <c r="G17" s="27">
        <f ca="1" t="shared" si="9"/>
        <v>1340</v>
      </c>
      <c r="H17" s="26">
        <f t="shared" si="6"/>
        <v>4</v>
      </c>
      <c r="I17" s="26">
        <f t="shared" si="7"/>
        <v>140</v>
      </c>
      <c r="J17" s="39">
        <f>IF($C17&gt;0,$C17*1000+COUNTIF($C$1:$C16,$C17),0)</f>
        <v>16000</v>
      </c>
      <c r="K17" s="39">
        <f t="shared" si="8"/>
        <v>1</v>
      </c>
    </row>
    <row r="18" spans="1:11" s="3" customFormat="1" ht="12" customHeight="1">
      <c r="A18" s="13">
        <f t="shared" si="0"/>
        <v>5</v>
      </c>
      <c r="B18" s="13">
        <f t="shared" si="1"/>
        <v>1</v>
      </c>
      <c r="C18" s="17">
        <f t="shared" si="2"/>
        <v>17</v>
      </c>
      <c r="D18" s="18">
        <f t="shared" si="3"/>
        <v>20</v>
      </c>
      <c r="E18" s="26">
        <f ca="1" t="shared" si="4"/>
        <v>4</v>
      </c>
      <c r="F18" s="27">
        <f ca="1" t="shared" si="5"/>
        <v>15</v>
      </c>
      <c r="G18" s="27">
        <f ca="1" t="shared" si="9"/>
        <v>580</v>
      </c>
      <c r="H18" s="26">
        <f t="shared" si="6"/>
        <v>0</v>
      </c>
      <c r="I18" s="26">
        <f t="shared" si="7"/>
        <v>20</v>
      </c>
      <c r="J18" s="39">
        <f>IF($C18&gt;0,$C18*1000+COUNTIF($C$1:$C17,$C18),0)</f>
        <v>17000</v>
      </c>
      <c r="K18" s="39">
        <f t="shared" si="8"/>
        <v>1</v>
      </c>
    </row>
    <row r="19" spans="1:11" s="3" customFormat="1" ht="12" customHeight="1">
      <c r="A19" s="13">
        <f t="shared" si="0"/>
        <v>5</v>
      </c>
      <c r="B19" s="13">
        <f t="shared" si="1"/>
        <v>2</v>
      </c>
      <c r="C19" s="17">
        <f t="shared" si="2"/>
        <v>18</v>
      </c>
      <c r="D19" s="18">
        <f t="shared" si="3"/>
        <v>60</v>
      </c>
      <c r="E19" s="26">
        <f ca="1" t="shared" si="4"/>
        <v>3</v>
      </c>
      <c r="F19" s="27">
        <f ca="1" t="shared" si="5"/>
        <v>11</v>
      </c>
      <c r="G19" s="27">
        <f ca="1" t="shared" si="9"/>
        <v>400</v>
      </c>
      <c r="H19" s="26">
        <f t="shared" si="6"/>
        <v>4</v>
      </c>
      <c r="I19" s="26">
        <f t="shared" si="7"/>
        <v>200</v>
      </c>
      <c r="J19" s="39">
        <f>IF($C19&gt;0,$C19*1000+COUNTIF($C$1:$C18,$C19),0)</f>
        <v>18000</v>
      </c>
      <c r="K19" s="39">
        <f t="shared" si="8"/>
        <v>1</v>
      </c>
    </row>
    <row r="20" spans="1:11" s="3" customFormat="1" ht="12" customHeight="1">
      <c r="A20" s="13">
        <f t="shared" si="0"/>
        <v>5</v>
      </c>
      <c r="B20" s="13">
        <f t="shared" si="1"/>
        <v>3</v>
      </c>
      <c r="C20" s="17">
        <f t="shared" si="2"/>
        <v>19</v>
      </c>
      <c r="D20" s="18">
        <f t="shared" si="3"/>
        <v>100</v>
      </c>
      <c r="E20" s="26">
        <f ca="1" t="shared" si="4"/>
        <v>1</v>
      </c>
      <c r="F20" s="27">
        <f ca="1" t="shared" si="5"/>
        <v>9</v>
      </c>
      <c r="G20" s="27">
        <f ca="1" t="shared" si="9"/>
        <v>590</v>
      </c>
      <c r="H20" s="26">
        <f t="shared" si="6"/>
        <v>6</v>
      </c>
      <c r="I20" s="26">
        <f t="shared" si="7"/>
        <v>10</v>
      </c>
      <c r="J20" s="39">
        <f>IF($C20&gt;0,$C20*1000+COUNTIF($C$1:$C19,$C20),0)</f>
        <v>19000</v>
      </c>
      <c r="K20" s="39">
        <f t="shared" si="8"/>
        <v>1</v>
      </c>
    </row>
    <row r="21" spans="1:11" s="3" customFormat="1" ht="12" customHeight="1">
      <c r="A21" s="13">
        <f t="shared" si="0"/>
        <v>5</v>
      </c>
      <c r="B21" s="13">
        <f t="shared" si="1"/>
        <v>4</v>
      </c>
      <c r="C21" s="17">
        <f t="shared" si="2"/>
        <v>20</v>
      </c>
      <c r="D21" s="18">
        <f t="shared" si="3"/>
        <v>80</v>
      </c>
      <c r="E21" s="26">
        <f ca="1" t="shared" si="4"/>
        <v>2</v>
      </c>
      <c r="F21" s="27">
        <f ca="1" t="shared" si="5"/>
        <v>10</v>
      </c>
      <c r="G21" s="27">
        <f ca="1" t="shared" si="9"/>
        <v>230</v>
      </c>
      <c r="H21" s="26">
        <f t="shared" si="6"/>
        <v>5</v>
      </c>
      <c r="I21" s="26">
        <f t="shared" si="7"/>
        <v>370</v>
      </c>
      <c r="J21" s="39">
        <f>IF($C21&gt;0,$C21*1000+COUNTIF($C$1:$C20,$C21),0)</f>
        <v>20000</v>
      </c>
      <c r="K21" s="39">
        <f t="shared" si="8"/>
        <v>1</v>
      </c>
    </row>
    <row r="22" spans="1:11" s="3" customFormat="1" ht="12" customHeight="1">
      <c r="A22" s="13">
        <f t="shared" si="0"/>
        <v>6</v>
      </c>
      <c r="B22" s="13">
        <f t="shared" si="1"/>
        <v>1</v>
      </c>
      <c r="C22" s="17">
        <f t="shared" si="2"/>
        <v>21</v>
      </c>
      <c r="D22" s="18">
        <f t="shared" si="3"/>
        <v>50</v>
      </c>
      <c r="E22" s="26">
        <f ca="1" t="shared" si="4"/>
        <v>3</v>
      </c>
      <c r="F22" s="27">
        <f ca="1" t="shared" si="5"/>
        <v>19</v>
      </c>
      <c r="G22" s="27">
        <f ca="1" t="shared" si="9"/>
        <v>870</v>
      </c>
      <c r="H22" s="26">
        <f t="shared" si="6"/>
        <v>2</v>
      </c>
      <c r="I22" s="26">
        <f t="shared" si="7"/>
        <v>50</v>
      </c>
      <c r="J22" s="39">
        <f>IF($C22&gt;0,$C22*1000+COUNTIF($C$1:$C21,$C22),0)</f>
        <v>21000</v>
      </c>
      <c r="K22" s="39">
        <f t="shared" si="8"/>
        <v>1</v>
      </c>
    </row>
    <row r="23" spans="1:11" s="3" customFormat="1" ht="12" customHeight="1">
      <c r="A23" s="13">
        <f aca="true" t="shared" si="10" ref="A23:A86">ROUNDDOWN((ROW()-2)/4+1,0)</f>
        <v>6</v>
      </c>
      <c r="B23" s="13">
        <f aca="true" t="shared" si="11" ref="B23:B86">MOD(ROW()-2,4)+1</f>
        <v>2</v>
      </c>
      <c r="C23" s="17">
        <f t="shared" si="2"/>
        <v>22</v>
      </c>
      <c r="D23" s="18">
        <f t="shared" si="3"/>
        <v>230</v>
      </c>
      <c r="E23" s="26">
        <f aca="true" ca="1" t="shared" si="12" ref="E23:E33">IF($D23="",0,COUNTIF(OFFSET($E23,1-$B23,-1,4,1),"&gt;"&amp;D23)+COUNTIF(OFFSET($E23,1-$B23,-1,4,1),"="&amp;D23)*0.5+0.5)</f>
        <v>1</v>
      </c>
      <c r="F23" s="27">
        <f aca="true" ca="1" t="shared" si="13" ref="F23:F86">SUM(OFFSET($H23,1-$B23,0,4,1))-$H23</f>
        <v>11.5</v>
      </c>
      <c r="G23" s="27">
        <f ca="1" t="shared" si="9"/>
        <v>190</v>
      </c>
      <c r="H23" s="26">
        <f t="shared" si="6"/>
        <v>9.5</v>
      </c>
      <c r="I23" s="26">
        <f t="shared" si="7"/>
        <v>730</v>
      </c>
      <c r="J23" s="39">
        <f>IF($C23&gt;0,$C23*1000+COUNTIF($C$1:$C22,$C23),0)</f>
        <v>22000</v>
      </c>
      <c r="K23" s="39">
        <f t="shared" si="8"/>
        <v>1</v>
      </c>
    </row>
    <row r="24" spans="1:11" s="3" customFormat="1" ht="12" customHeight="1">
      <c r="A24" s="13">
        <f t="shared" si="10"/>
        <v>6</v>
      </c>
      <c r="B24" s="13">
        <f t="shared" si="11"/>
        <v>3</v>
      </c>
      <c r="C24" s="17">
        <f t="shared" si="2"/>
        <v>23</v>
      </c>
      <c r="D24" s="18">
        <f t="shared" si="3"/>
        <v>120</v>
      </c>
      <c r="E24" s="26">
        <f ca="1" t="shared" si="12"/>
        <v>2</v>
      </c>
      <c r="F24" s="27">
        <f ca="1" t="shared" si="13"/>
        <v>15.5</v>
      </c>
      <c r="G24" s="27">
        <f ca="1" t="shared" si="9"/>
        <v>710</v>
      </c>
      <c r="H24" s="26">
        <f t="shared" si="6"/>
        <v>5.5</v>
      </c>
      <c r="I24" s="26">
        <f t="shared" si="7"/>
        <v>210</v>
      </c>
      <c r="J24" s="39">
        <f>IF($C24&gt;0,$C24*1000+COUNTIF($C$1:$C23,$C24),0)</f>
        <v>23000</v>
      </c>
      <c r="K24" s="39">
        <f t="shared" si="8"/>
        <v>1</v>
      </c>
    </row>
    <row r="25" spans="1:11" s="3" customFormat="1" ht="12" customHeight="1">
      <c r="A25" s="13">
        <f t="shared" si="10"/>
        <v>6</v>
      </c>
      <c r="B25" s="13">
        <f t="shared" si="11"/>
        <v>4</v>
      </c>
      <c r="C25" s="17">
        <f t="shared" si="2"/>
        <v>24</v>
      </c>
      <c r="D25" s="18">
        <f t="shared" si="3"/>
        <v>0</v>
      </c>
      <c r="E25" s="26">
        <f ca="1" t="shared" si="12"/>
        <v>4</v>
      </c>
      <c r="F25" s="27">
        <f ca="1" t="shared" si="13"/>
        <v>17</v>
      </c>
      <c r="G25" s="27">
        <f ca="1" t="shared" si="9"/>
        <v>990</v>
      </c>
      <c r="H25" s="26">
        <f t="shared" si="6"/>
        <v>4</v>
      </c>
      <c r="I25" s="26">
        <f t="shared" si="7"/>
        <v>-70</v>
      </c>
      <c r="J25" s="39">
        <f>IF($C25&gt;0,$C25*1000+COUNTIF($C$1:$C24,$C25),0)</f>
        <v>24000</v>
      </c>
      <c r="K25" s="39">
        <f t="shared" si="8"/>
        <v>1</v>
      </c>
    </row>
    <row r="26" spans="1:11" s="3" customFormat="1" ht="12" customHeight="1">
      <c r="A26" s="13">
        <f t="shared" si="10"/>
        <v>7</v>
      </c>
      <c r="B26" s="13">
        <f t="shared" si="11"/>
        <v>1</v>
      </c>
      <c r="C26" s="17">
        <f t="shared" si="2"/>
        <v>2</v>
      </c>
      <c r="D26" s="18">
        <f t="shared" si="3"/>
        <v>90</v>
      </c>
      <c r="E26" s="26">
        <f ca="1" t="shared" si="12"/>
        <v>2</v>
      </c>
      <c r="F26" s="27">
        <f ca="1" t="shared" si="13"/>
        <v>39</v>
      </c>
      <c r="G26" s="27">
        <f ca="1" t="shared" si="9"/>
        <v>2530</v>
      </c>
      <c r="H26" s="26">
        <f t="shared" si="6"/>
        <v>11.5</v>
      </c>
      <c r="I26" s="26">
        <f t="shared" si="7"/>
        <v>770</v>
      </c>
      <c r="J26" s="39">
        <f>IF($C26&gt;0,$C26*1000+COUNTIF($C$1:$C25,$C26),0)</f>
        <v>2001</v>
      </c>
      <c r="K26" s="39">
        <f t="shared" si="8"/>
        <v>2</v>
      </c>
    </row>
    <row r="27" spans="1:11" s="3" customFormat="1" ht="12" customHeight="1">
      <c r="A27" s="13">
        <f t="shared" si="10"/>
        <v>7</v>
      </c>
      <c r="B27" s="13">
        <f t="shared" si="11"/>
        <v>2</v>
      </c>
      <c r="C27" s="17">
        <f t="shared" si="2"/>
        <v>8</v>
      </c>
      <c r="D27" s="18">
        <f t="shared" si="3"/>
        <v>50</v>
      </c>
      <c r="E27" s="26">
        <f ca="1" t="shared" si="12"/>
        <v>3</v>
      </c>
      <c r="F27" s="27">
        <f ca="1" t="shared" si="13"/>
        <v>35.5</v>
      </c>
      <c r="G27" s="27">
        <f ca="1" t="shared" si="9"/>
        <v>2270</v>
      </c>
      <c r="H27" s="26">
        <f t="shared" si="6"/>
        <v>15</v>
      </c>
      <c r="I27" s="26">
        <f t="shared" si="7"/>
        <v>1030</v>
      </c>
      <c r="J27" s="39">
        <f>IF($C27&gt;0,$C27*1000+COUNTIF($C$1:$C26,$C27),0)</f>
        <v>8001</v>
      </c>
      <c r="K27" s="39">
        <f t="shared" si="8"/>
        <v>2</v>
      </c>
    </row>
    <row r="28" spans="1:11" s="3" customFormat="1" ht="12" customHeight="1">
      <c r="A28" s="13">
        <f t="shared" si="10"/>
        <v>7</v>
      </c>
      <c r="B28" s="13">
        <f t="shared" si="11"/>
        <v>3</v>
      </c>
      <c r="C28" s="17">
        <f t="shared" si="2"/>
        <v>11</v>
      </c>
      <c r="D28" s="18">
        <f t="shared" si="3"/>
        <v>-30</v>
      </c>
      <c r="E28" s="26">
        <f ca="1" t="shared" si="12"/>
        <v>4</v>
      </c>
      <c r="F28" s="27">
        <f ca="1" t="shared" si="13"/>
        <v>39.5</v>
      </c>
      <c r="G28" s="27">
        <f ca="1" t="shared" si="9"/>
        <v>2710</v>
      </c>
      <c r="H28" s="26">
        <f t="shared" si="6"/>
        <v>11</v>
      </c>
      <c r="I28" s="26">
        <f t="shared" si="7"/>
        <v>590</v>
      </c>
      <c r="J28" s="39">
        <f>IF($C28&gt;0,$C28*1000+COUNTIF($C$1:$C27,$C28),0)</f>
        <v>11001</v>
      </c>
      <c r="K28" s="39">
        <f t="shared" si="8"/>
        <v>2</v>
      </c>
    </row>
    <row r="29" spans="1:11" s="3" customFormat="1" ht="12" customHeight="1">
      <c r="A29" s="13">
        <f t="shared" si="10"/>
        <v>7</v>
      </c>
      <c r="B29" s="13">
        <f t="shared" si="11"/>
        <v>4</v>
      </c>
      <c r="C29" s="17">
        <f t="shared" si="2"/>
        <v>15</v>
      </c>
      <c r="D29" s="18">
        <f t="shared" si="3"/>
        <v>180</v>
      </c>
      <c r="E29" s="26">
        <f ca="1" t="shared" si="12"/>
        <v>1</v>
      </c>
      <c r="F29" s="27">
        <f ca="1" t="shared" si="13"/>
        <v>37.5</v>
      </c>
      <c r="G29" s="27">
        <f ca="1" t="shared" si="9"/>
        <v>2390</v>
      </c>
      <c r="H29" s="26">
        <f t="shared" si="6"/>
        <v>13</v>
      </c>
      <c r="I29" s="26">
        <f t="shared" si="7"/>
        <v>910</v>
      </c>
      <c r="J29" s="39">
        <f>IF($C29&gt;0,$C29*1000+COUNTIF($C$1:$C28,$C29),0)</f>
        <v>15001</v>
      </c>
      <c r="K29" s="39">
        <f t="shared" si="8"/>
        <v>2</v>
      </c>
    </row>
    <row r="30" spans="1:11" s="3" customFormat="1" ht="12" customHeight="1">
      <c r="A30" s="13">
        <f t="shared" si="10"/>
        <v>8</v>
      </c>
      <c r="B30" s="13">
        <f t="shared" si="11"/>
        <v>1</v>
      </c>
      <c r="C30" s="17">
        <f t="shared" si="2"/>
        <v>19</v>
      </c>
      <c r="D30" s="18">
        <f t="shared" si="3"/>
        <v>-110</v>
      </c>
      <c r="E30" s="26">
        <f ca="1" t="shared" si="12"/>
        <v>4</v>
      </c>
      <c r="F30" s="27">
        <f ca="1" t="shared" si="13"/>
        <v>24</v>
      </c>
      <c r="G30" s="27">
        <f ca="1" t="shared" si="9"/>
        <v>1120</v>
      </c>
      <c r="H30" s="26">
        <f t="shared" si="6"/>
        <v>6</v>
      </c>
      <c r="I30" s="26">
        <f t="shared" si="7"/>
        <v>10</v>
      </c>
      <c r="J30" s="39">
        <f>IF($C30&gt;0,$C30*1000+COUNTIF($C$1:$C29,$C30),0)</f>
        <v>19001</v>
      </c>
      <c r="K30" s="39">
        <f t="shared" si="8"/>
        <v>2</v>
      </c>
    </row>
    <row r="31" spans="1:11" s="3" customFormat="1" ht="12" customHeight="1">
      <c r="A31" s="13">
        <f t="shared" si="10"/>
        <v>8</v>
      </c>
      <c r="B31" s="13">
        <f t="shared" si="11"/>
        <v>2</v>
      </c>
      <c r="C31" s="17">
        <f t="shared" si="2"/>
        <v>22</v>
      </c>
      <c r="D31" s="18">
        <f t="shared" si="3"/>
        <v>180</v>
      </c>
      <c r="E31" s="26">
        <f ca="1" t="shared" si="12"/>
        <v>1</v>
      </c>
      <c r="F31" s="27">
        <f ca="1" t="shared" si="13"/>
        <v>20.5</v>
      </c>
      <c r="G31" s="27">
        <f ca="1" t="shared" si="9"/>
        <v>400</v>
      </c>
      <c r="H31" s="26">
        <f t="shared" si="6"/>
        <v>9.5</v>
      </c>
      <c r="I31" s="26">
        <f t="shared" si="7"/>
        <v>730</v>
      </c>
      <c r="J31" s="39">
        <f>IF($C31&gt;0,$C31*1000+COUNTIF($C$1:$C30,$C31),0)</f>
        <v>22001</v>
      </c>
      <c r="K31" s="39">
        <f t="shared" si="8"/>
        <v>2</v>
      </c>
    </row>
    <row r="32" spans="1:11" s="3" customFormat="1" ht="12" customHeight="1">
      <c r="A32" s="13">
        <f t="shared" si="10"/>
        <v>8</v>
      </c>
      <c r="B32" s="13">
        <f t="shared" si="11"/>
        <v>3</v>
      </c>
      <c r="C32" s="17">
        <f t="shared" si="2"/>
        <v>3</v>
      </c>
      <c r="D32" s="18">
        <f t="shared" si="3"/>
        <v>60</v>
      </c>
      <c r="E32" s="26">
        <f ca="1" t="shared" si="12"/>
        <v>2</v>
      </c>
      <c r="F32" s="27">
        <f ca="1" t="shared" si="13"/>
        <v>22</v>
      </c>
      <c r="G32" s="27">
        <f ca="1" t="shared" si="9"/>
        <v>940</v>
      </c>
      <c r="H32" s="26">
        <f t="shared" si="6"/>
        <v>8</v>
      </c>
      <c r="I32" s="26">
        <f t="shared" si="7"/>
        <v>190</v>
      </c>
      <c r="J32" s="39">
        <f>IF($C32&gt;0,$C32*1000+COUNTIF($C$1:$C31,$C32),0)</f>
        <v>3001</v>
      </c>
      <c r="K32" s="39">
        <f t="shared" si="8"/>
        <v>2</v>
      </c>
    </row>
    <row r="33" spans="1:11" s="3" customFormat="1" ht="12" customHeight="1">
      <c r="A33" s="13">
        <f t="shared" si="10"/>
        <v>8</v>
      </c>
      <c r="B33" s="13">
        <f t="shared" si="11"/>
        <v>4</v>
      </c>
      <c r="C33" s="17">
        <f t="shared" si="2"/>
        <v>6</v>
      </c>
      <c r="D33" s="18">
        <f t="shared" si="3"/>
        <v>-10</v>
      </c>
      <c r="E33" s="26">
        <f ca="1" t="shared" si="12"/>
        <v>3</v>
      </c>
      <c r="F33" s="27">
        <f ca="1" t="shared" si="13"/>
        <v>23.5</v>
      </c>
      <c r="G33" s="27">
        <f ca="1" t="shared" si="9"/>
        <v>930</v>
      </c>
      <c r="H33" s="26">
        <f t="shared" si="6"/>
        <v>6.5</v>
      </c>
      <c r="I33" s="26">
        <f t="shared" si="7"/>
        <v>200</v>
      </c>
      <c r="J33" s="39">
        <f>IF($C33&gt;0,$C33*1000+COUNTIF($C$1:$C32,$C33),0)</f>
        <v>6001</v>
      </c>
      <c r="K33" s="39">
        <f t="shared" si="8"/>
        <v>2</v>
      </c>
    </row>
    <row r="34" spans="1:11" ht="12.75">
      <c r="A34" s="13">
        <f t="shared" si="10"/>
        <v>9</v>
      </c>
      <c r="B34" s="13">
        <f t="shared" si="11"/>
        <v>1</v>
      </c>
      <c r="C34" s="17">
        <f aca="true" t="shared" si="14" ref="C34:C65">INDEX(Draw,$A34,$B34)</f>
        <v>9</v>
      </c>
      <c r="D34" s="18">
        <f aca="true" t="shared" si="15" ref="D34:D65">IF(ISNUMBER(INDEX(group_results,$A34,MOD(ROW()-2,4)+1)),INDEX(group_results,$A34,MOD(ROW()-2,4)+1),IF($C34&gt;0,"",0))</f>
        <v>-40</v>
      </c>
      <c r="E34" s="26">
        <f aca="true" ca="1" t="shared" si="16" ref="E34:E97">IF($D34="",0,COUNTIF(OFFSET($E34,1-$B34,-1,4,1),"&gt;"&amp;D34)+COUNTIF(OFFSET($E34,1-$B34,-1,4,1),"="&amp;D34)*0.5+0.5)</f>
        <v>4</v>
      </c>
      <c r="F34" s="27">
        <f ca="1" t="shared" si="13"/>
        <v>19.5</v>
      </c>
      <c r="G34" s="27">
        <f ca="1" t="shared" si="9"/>
        <v>1060</v>
      </c>
      <c r="H34" s="26">
        <f aca="true" t="shared" si="17" ref="H34:H65">IF(C34&gt;0,VLOOKUP(C34,results_table,22,0),0)</f>
        <v>2</v>
      </c>
      <c r="I34" s="26">
        <f aca="true" t="shared" si="18" ref="I34:I65">IF(C34&gt;0,VLOOKUP(C34,results_table,21,0),0)</f>
        <v>50</v>
      </c>
      <c r="J34" s="39">
        <f>IF($C34&gt;0,$C34*1000+COUNTIF($C$1:$C33,$C34),0)</f>
        <v>9001</v>
      </c>
      <c r="K34" s="39">
        <f t="shared" si="8"/>
        <v>2</v>
      </c>
    </row>
    <row r="35" spans="1:11" ht="12.75">
      <c r="A35" s="13">
        <f t="shared" si="10"/>
        <v>9</v>
      </c>
      <c r="B35" s="13">
        <f t="shared" si="11"/>
        <v>2</v>
      </c>
      <c r="C35" s="17">
        <f t="shared" si="14"/>
        <v>13</v>
      </c>
      <c r="D35" s="18">
        <f t="shared" si="15"/>
        <v>80</v>
      </c>
      <c r="E35" s="26">
        <f ca="1" t="shared" si="16"/>
        <v>2.5</v>
      </c>
      <c r="F35" s="27">
        <f ca="1" t="shared" si="13"/>
        <v>12.5</v>
      </c>
      <c r="G35" s="27">
        <f ca="1" t="shared" si="9"/>
        <v>630</v>
      </c>
      <c r="H35" s="26">
        <f t="shared" si="17"/>
        <v>9</v>
      </c>
      <c r="I35" s="26">
        <f t="shared" si="18"/>
        <v>480</v>
      </c>
      <c r="J35" s="39">
        <f>IF($C35&gt;0,$C35*1000+COUNTIF($C$1:$C34,$C35),0)</f>
        <v>13001</v>
      </c>
      <c r="K35" s="39">
        <f t="shared" si="8"/>
        <v>2</v>
      </c>
    </row>
    <row r="36" spans="1:11" ht="12.75">
      <c r="A36" s="13">
        <f t="shared" si="10"/>
        <v>9</v>
      </c>
      <c r="B36" s="13">
        <f t="shared" si="11"/>
        <v>3</v>
      </c>
      <c r="C36" s="17">
        <f t="shared" si="14"/>
        <v>20</v>
      </c>
      <c r="D36" s="18">
        <f t="shared" si="15"/>
        <v>210</v>
      </c>
      <c r="E36" s="26">
        <f ca="1" t="shared" si="16"/>
        <v>1</v>
      </c>
      <c r="F36" s="27">
        <f ca="1" t="shared" si="13"/>
        <v>16.5</v>
      </c>
      <c r="G36" s="27">
        <f ca="1" t="shared" si="9"/>
        <v>740</v>
      </c>
      <c r="H36" s="26">
        <f t="shared" si="17"/>
        <v>5</v>
      </c>
      <c r="I36" s="26">
        <f t="shared" si="18"/>
        <v>370</v>
      </c>
      <c r="J36" s="39">
        <f>IF($C36&gt;0,$C36*1000+COUNTIF($C$1:$C35,$C36),0)</f>
        <v>20001</v>
      </c>
      <c r="K36" s="39">
        <f t="shared" si="8"/>
        <v>2</v>
      </c>
    </row>
    <row r="37" spans="1:11" ht="12.75">
      <c r="A37" s="13">
        <f t="shared" si="10"/>
        <v>9</v>
      </c>
      <c r="B37" s="13">
        <f t="shared" si="11"/>
        <v>4</v>
      </c>
      <c r="C37" s="17">
        <f t="shared" si="14"/>
        <v>23</v>
      </c>
      <c r="D37" s="18">
        <f t="shared" si="15"/>
        <v>80</v>
      </c>
      <c r="E37" s="26">
        <f ca="1" t="shared" si="16"/>
        <v>2.5</v>
      </c>
      <c r="F37" s="27">
        <f ca="1" t="shared" si="13"/>
        <v>16</v>
      </c>
      <c r="G37" s="27">
        <f ca="1" t="shared" si="9"/>
        <v>900</v>
      </c>
      <c r="H37" s="26">
        <f t="shared" si="17"/>
        <v>5.5</v>
      </c>
      <c r="I37" s="26">
        <f t="shared" si="18"/>
        <v>210</v>
      </c>
      <c r="J37" s="39">
        <f>IF($C37&gt;0,$C37*1000+COUNTIF($C$1:$C36,$C37),0)</f>
        <v>23001</v>
      </c>
      <c r="K37" s="39">
        <f t="shared" si="8"/>
        <v>2</v>
      </c>
    </row>
    <row r="38" spans="1:11" ht="12.75">
      <c r="A38" s="13">
        <f t="shared" si="10"/>
        <v>10</v>
      </c>
      <c r="B38" s="13">
        <f t="shared" si="11"/>
        <v>1</v>
      </c>
      <c r="C38" s="17">
        <f t="shared" si="14"/>
        <v>1</v>
      </c>
      <c r="D38" s="18">
        <f t="shared" si="15"/>
        <v>210</v>
      </c>
      <c r="E38" s="26">
        <f ca="1" t="shared" si="16"/>
        <v>1</v>
      </c>
      <c r="F38" s="27">
        <f ca="1" t="shared" si="13"/>
        <v>7</v>
      </c>
      <c r="G38" s="27">
        <f ca="1" t="shared" si="9"/>
        <v>290</v>
      </c>
      <c r="H38" s="26">
        <f t="shared" si="17"/>
        <v>13</v>
      </c>
      <c r="I38" s="26">
        <f t="shared" si="18"/>
        <v>910</v>
      </c>
      <c r="J38" s="39">
        <f>IF($C38&gt;0,$C38*1000+COUNTIF($C$1:$C37,$C38),0)</f>
        <v>1001</v>
      </c>
      <c r="K38" s="39">
        <f t="shared" si="8"/>
        <v>2</v>
      </c>
    </row>
    <row r="39" spans="1:11" ht="12.75">
      <c r="A39" s="13">
        <f t="shared" si="10"/>
        <v>10</v>
      </c>
      <c r="B39" s="13">
        <f t="shared" si="11"/>
        <v>2</v>
      </c>
      <c r="C39" s="17">
        <f t="shared" si="14"/>
        <v>5</v>
      </c>
      <c r="D39" s="18">
        <f t="shared" si="15"/>
        <v>60</v>
      </c>
      <c r="E39" s="26">
        <f ca="1" t="shared" si="16"/>
        <v>3</v>
      </c>
      <c r="F39" s="27">
        <f ca="1" t="shared" si="13"/>
        <v>18</v>
      </c>
      <c r="G39" s="27">
        <f ca="1" t="shared" si="9"/>
        <v>1100</v>
      </c>
      <c r="H39" s="26">
        <f t="shared" si="17"/>
        <v>2</v>
      </c>
      <c r="I39" s="26">
        <f t="shared" si="18"/>
        <v>100</v>
      </c>
      <c r="J39" s="39">
        <f>IF($C39&gt;0,$C39*1000+COUNTIF($C$1:$C38,$C39),0)</f>
        <v>5001</v>
      </c>
      <c r="K39" s="39">
        <f t="shared" si="8"/>
        <v>2</v>
      </c>
    </row>
    <row r="40" spans="1:11" ht="12.75">
      <c r="A40" s="13">
        <f t="shared" si="10"/>
        <v>10</v>
      </c>
      <c r="B40" s="13">
        <f t="shared" si="11"/>
        <v>3</v>
      </c>
      <c r="C40" s="17">
        <f t="shared" si="14"/>
        <v>10</v>
      </c>
      <c r="D40" s="18">
        <f t="shared" si="15"/>
        <v>-20</v>
      </c>
      <c r="E40" s="26">
        <f ca="1" t="shared" si="16"/>
        <v>4</v>
      </c>
      <c r="F40" s="27">
        <f ca="1" t="shared" si="13"/>
        <v>19</v>
      </c>
      <c r="G40" s="27">
        <f ca="1" t="shared" si="9"/>
        <v>1150</v>
      </c>
      <c r="H40" s="26">
        <f t="shared" si="17"/>
        <v>1</v>
      </c>
      <c r="I40" s="26">
        <f t="shared" si="18"/>
        <v>50</v>
      </c>
      <c r="J40" s="39">
        <f>IF($C40&gt;0,$C40*1000+COUNTIF($C$1:$C39,$C40),0)</f>
        <v>10001</v>
      </c>
      <c r="K40" s="39">
        <f t="shared" si="8"/>
        <v>2</v>
      </c>
    </row>
    <row r="41" spans="1:11" ht="12.75">
      <c r="A41" s="13">
        <f t="shared" si="10"/>
        <v>10</v>
      </c>
      <c r="B41" s="13">
        <f t="shared" si="11"/>
        <v>4</v>
      </c>
      <c r="C41" s="17">
        <f t="shared" si="14"/>
        <v>16</v>
      </c>
      <c r="D41" s="18">
        <f t="shared" si="15"/>
        <v>130</v>
      </c>
      <c r="E41" s="26">
        <f ca="1" t="shared" si="16"/>
        <v>2</v>
      </c>
      <c r="F41" s="27">
        <f ca="1" t="shared" si="13"/>
        <v>16</v>
      </c>
      <c r="G41" s="27">
        <f ca="1" t="shared" si="9"/>
        <v>1060</v>
      </c>
      <c r="H41" s="26">
        <f t="shared" si="17"/>
        <v>4</v>
      </c>
      <c r="I41" s="26">
        <f t="shared" si="18"/>
        <v>140</v>
      </c>
      <c r="J41" s="39">
        <f>IF($C41&gt;0,$C41*1000+COUNTIF($C$1:$C40,$C41),0)</f>
        <v>16001</v>
      </c>
      <c r="K41" s="39">
        <f t="shared" si="8"/>
        <v>2</v>
      </c>
    </row>
    <row r="42" spans="1:11" ht="12.75">
      <c r="A42" s="13">
        <f t="shared" si="10"/>
        <v>11</v>
      </c>
      <c r="B42" s="13">
        <f t="shared" si="11"/>
        <v>1</v>
      </c>
      <c r="C42" s="17">
        <f t="shared" si="14"/>
        <v>18</v>
      </c>
      <c r="D42" s="18">
        <f t="shared" si="15"/>
        <v>160</v>
      </c>
      <c r="E42" s="26">
        <f ca="1" t="shared" si="16"/>
        <v>1</v>
      </c>
      <c r="F42" s="27">
        <f ca="1" t="shared" si="13"/>
        <v>5</v>
      </c>
      <c r="G42" s="27">
        <f ca="1" t="shared" si="9"/>
        <v>20</v>
      </c>
      <c r="H42" s="26">
        <f t="shared" si="17"/>
        <v>4</v>
      </c>
      <c r="I42" s="26">
        <f t="shared" si="18"/>
        <v>200</v>
      </c>
      <c r="J42" s="39">
        <f>IF($C42&gt;0,$C42*1000+COUNTIF($C$1:$C41,$C42),0)</f>
        <v>18001</v>
      </c>
      <c r="K42" s="39">
        <f t="shared" si="8"/>
        <v>2</v>
      </c>
    </row>
    <row r="43" spans="1:11" ht="12.75">
      <c r="A43" s="13">
        <f t="shared" si="10"/>
        <v>11</v>
      </c>
      <c r="B43" s="13">
        <f t="shared" si="11"/>
        <v>2</v>
      </c>
      <c r="C43" s="17">
        <f t="shared" si="14"/>
        <v>21</v>
      </c>
      <c r="D43" s="18">
        <f t="shared" si="15"/>
        <v>0</v>
      </c>
      <c r="E43" s="26">
        <f ca="1" t="shared" si="16"/>
        <v>3</v>
      </c>
      <c r="F43" s="27">
        <f ca="1" t="shared" si="13"/>
        <v>7</v>
      </c>
      <c r="G43" s="27">
        <f ca="1" t="shared" si="9"/>
        <v>170</v>
      </c>
      <c r="H43" s="26">
        <f t="shared" si="17"/>
        <v>2</v>
      </c>
      <c r="I43" s="26">
        <f t="shared" si="18"/>
        <v>50</v>
      </c>
      <c r="J43" s="39">
        <f>IF($C43&gt;0,$C43*1000+COUNTIF($C$1:$C42,$C43),0)</f>
        <v>21001</v>
      </c>
      <c r="K43" s="39">
        <f t="shared" si="8"/>
        <v>2</v>
      </c>
    </row>
    <row r="44" spans="1:11" ht="12.75">
      <c r="A44" s="13">
        <f t="shared" si="10"/>
        <v>11</v>
      </c>
      <c r="B44" s="13">
        <f t="shared" si="11"/>
        <v>3</v>
      </c>
      <c r="C44" s="17">
        <f t="shared" si="14"/>
        <v>4</v>
      </c>
      <c r="D44" s="18">
        <f t="shared" si="15"/>
        <v>60</v>
      </c>
      <c r="E44" s="26">
        <f ca="1" t="shared" si="16"/>
        <v>2</v>
      </c>
      <c r="F44" s="27">
        <f ca="1" t="shared" si="13"/>
        <v>6</v>
      </c>
      <c r="G44" s="27">
        <f ca="1" t="shared" si="9"/>
        <v>250</v>
      </c>
      <c r="H44" s="26">
        <f t="shared" si="17"/>
        <v>3</v>
      </c>
      <c r="I44" s="26">
        <f t="shared" si="18"/>
        <v>-30</v>
      </c>
      <c r="J44" s="39">
        <f>IF($C44&gt;0,$C44*1000+COUNTIF($C$1:$C43,$C44),0)</f>
        <v>4001</v>
      </c>
      <c r="K44" s="39">
        <f t="shared" si="8"/>
        <v>2</v>
      </c>
    </row>
    <row r="45" spans="1:11" ht="12.75">
      <c r="A45" s="13">
        <f t="shared" si="10"/>
        <v>11</v>
      </c>
      <c r="B45" s="13">
        <f t="shared" si="11"/>
        <v>4</v>
      </c>
      <c r="C45" s="17">
        <f t="shared" si="14"/>
        <v>7</v>
      </c>
      <c r="D45" s="18">
        <f t="shared" si="15"/>
        <v>-20</v>
      </c>
      <c r="E45" s="26">
        <f ca="1" t="shared" si="16"/>
        <v>4</v>
      </c>
      <c r="F45" s="27">
        <f ca="1" t="shared" si="13"/>
        <v>9</v>
      </c>
      <c r="G45" s="27">
        <f ca="1" t="shared" si="9"/>
        <v>220</v>
      </c>
      <c r="H45" s="26">
        <f t="shared" si="17"/>
        <v>0</v>
      </c>
      <c r="I45" s="26">
        <f t="shared" si="18"/>
        <v>0</v>
      </c>
      <c r="J45" s="39">
        <f>IF($C45&gt;0,$C45*1000+COUNTIF($C$1:$C44,$C45),0)</f>
        <v>7001</v>
      </c>
      <c r="K45" s="39">
        <f t="shared" si="8"/>
        <v>2</v>
      </c>
    </row>
    <row r="46" spans="1:11" ht="12.75">
      <c r="A46" s="13">
        <f t="shared" si="10"/>
        <v>12</v>
      </c>
      <c r="B46" s="13">
        <f t="shared" si="11"/>
        <v>1</v>
      </c>
      <c r="C46" s="17">
        <f t="shared" si="14"/>
        <v>12</v>
      </c>
      <c r="D46" s="18">
        <f t="shared" si="15"/>
        <v>30</v>
      </c>
      <c r="E46" s="26">
        <f ca="1" t="shared" si="16"/>
        <v>2</v>
      </c>
      <c r="F46" s="27">
        <f ca="1" t="shared" si="13"/>
        <v>5</v>
      </c>
      <c r="G46" s="27">
        <f ca="1" t="shared" si="9"/>
        <v>-100</v>
      </c>
      <c r="H46" s="26">
        <f t="shared" si="17"/>
        <v>2</v>
      </c>
      <c r="I46" s="26">
        <f t="shared" si="18"/>
        <v>40</v>
      </c>
      <c r="J46" s="39">
        <f>IF($C46&gt;0,$C46*1000+COUNTIF($C$1:$C45,$C46),0)</f>
        <v>12001</v>
      </c>
      <c r="K46" s="39">
        <f t="shared" si="8"/>
        <v>2</v>
      </c>
    </row>
    <row r="47" spans="1:11" ht="12.75">
      <c r="A47" s="13">
        <f t="shared" si="10"/>
        <v>12</v>
      </c>
      <c r="B47" s="13">
        <f t="shared" si="11"/>
        <v>2</v>
      </c>
      <c r="C47" s="17">
        <f t="shared" si="14"/>
        <v>14</v>
      </c>
      <c r="D47" s="18">
        <f t="shared" si="15"/>
        <v>10</v>
      </c>
      <c r="E47" s="26">
        <f ca="1" t="shared" si="16"/>
        <v>3</v>
      </c>
      <c r="F47" s="27">
        <f ca="1" t="shared" si="13"/>
        <v>6</v>
      </c>
      <c r="G47" s="27">
        <f ca="1" t="shared" si="9"/>
        <v>-10</v>
      </c>
      <c r="H47" s="26">
        <f t="shared" si="17"/>
        <v>1</v>
      </c>
      <c r="I47" s="26">
        <f t="shared" si="18"/>
        <v>-50</v>
      </c>
      <c r="J47" s="39">
        <f>IF($C47&gt;0,$C47*1000+COUNTIF($C$1:$C46,$C47),0)</f>
        <v>14001</v>
      </c>
      <c r="K47" s="39">
        <f t="shared" si="8"/>
        <v>2</v>
      </c>
    </row>
    <row r="48" spans="1:11" ht="12.75">
      <c r="A48" s="13">
        <f t="shared" si="10"/>
        <v>12</v>
      </c>
      <c r="B48" s="13">
        <f t="shared" si="11"/>
        <v>3</v>
      </c>
      <c r="C48" s="17">
        <f t="shared" si="14"/>
        <v>17</v>
      </c>
      <c r="D48" s="18">
        <f t="shared" si="15"/>
        <v>0</v>
      </c>
      <c r="E48" s="26">
        <f ca="1" t="shared" si="16"/>
        <v>4</v>
      </c>
      <c r="F48" s="27">
        <f ca="1" t="shared" si="13"/>
        <v>7</v>
      </c>
      <c r="G48" s="27">
        <f ca="1" t="shared" si="9"/>
        <v>-80</v>
      </c>
      <c r="H48" s="26">
        <f t="shared" si="17"/>
        <v>0</v>
      </c>
      <c r="I48" s="26">
        <f t="shared" si="18"/>
        <v>20</v>
      </c>
      <c r="J48" s="39">
        <f>IF($C48&gt;0,$C48*1000+COUNTIF($C$1:$C47,$C48),0)</f>
        <v>17001</v>
      </c>
      <c r="K48" s="39">
        <f t="shared" si="8"/>
        <v>2</v>
      </c>
    </row>
    <row r="49" spans="1:11" ht="12.75">
      <c r="A49" s="13">
        <f t="shared" si="10"/>
        <v>12</v>
      </c>
      <c r="B49" s="13">
        <f t="shared" si="11"/>
        <v>4</v>
      </c>
      <c r="C49" s="17">
        <f t="shared" si="14"/>
        <v>24</v>
      </c>
      <c r="D49" s="18">
        <f t="shared" si="15"/>
        <v>50</v>
      </c>
      <c r="E49" s="26">
        <f ca="1" t="shared" si="16"/>
        <v>1</v>
      </c>
      <c r="F49" s="27">
        <f ca="1" t="shared" si="13"/>
        <v>3</v>
      </c>
      <c r="G49" s="27">
        <f ca="1" t="shared" si="9"/>
        <v>10</v>
      </c>
      <c r="H49" s="26">
        <f t="shared" si="17"/>
        <v>4</v>
      </c>
      <c r="I49" s="26">
        <f t="shared" si="18"/>
        <v>-70</v>
      </c>
      <c r="J49" s="39">
        <f>IF($C49&gt;0,$C49*1000+COUNTIF($C$1:$C48,$C49),0)</f>
        <v>24001</v>
      </c>
      <c r="K49" s="39">
        <f t="shared" si="8"/>
        <v>2</v>
      </c>
    </row>
    <row r="50" spans="1:11" ht="12.75">
      <c r="A50" s="13">
        <f t="shared" si="10"/>
        <v>13</v>
      </c>
      <c r="B50" s="13">
        <f t="shared" si="11"/>
        <v>1</v>
      </c>
      <c r="C50" s="17">
        <f t="shared" si="14"/>
        <v>15</v>
      </c>
      <c r="D50" s="18">
        <f t="shared" si="15"/>
        <v>220</v>
      </c>
      <c r="E50" s="26">
        <f ca="1" t="shared" si="16"/>
        <v>1</v>
      </c>
      <c r="F50" s="27">
        <f ca="1" t="shared" si="13"/>
        <v>27.5</v>
      </c>
      <c r="G50" s="27">
        <f ca="1" t="shared" si="9"/>
        <v>2010</v>
      </c>
      <c r="H50" s="26">
        <f t="shared" si="17"/>
        <v>13</v>
      </c>
      <c r="I50" s="26">
        <f t="shared" si="18"/>
        <v>910</v>
      </c>
      <c r="J50" s="39">
        <f>IF($C50&gt;0,$C50*1000+COUNTIF($C$1:$C49,$C50),0)</f>
        <v>15002</v>
      </c>
      <c r="K50" s="39">
        <f t="shared" si="8"/>
        <v>3</v>
      </c>
    </row>
    <row r="51" spans="1:11" ht="12.75">
      <c r="A51" s="13">
        <f t="shared" si="10"/>
        <v>13</v>
      </c>
      <c r="B51" s="13">
        <f t="shared" si="11"/>
        <v>2</v>
      </c>
      <c r="C51" s="17">
        <f t="shared" si="14"/>
        <v>22</v>
      </c>
      <c r="D51" s="18">
        <f t="shared" si="15"/>
        <v>210</v>
      </c>
      <c r="E51" s="26">
        <f ca="1" t="shared" si="16"/>
        <v>2</v>
      </c>
      <c r="F51" s="27">
        <f ca="1" t="shared" si="13"/>
        <v>31</v>
      </c>
      <c r="G51" s="27">
        <f ca="1" t="shared" si="9"/>
        <v>2190</v>
      </c>
      <c r="H51" s="26">
        <f t="shared" si="17"/>
        <v>9.5</v>
      </c>
      <c r="I51" s="26">
        <f t="shared" si="18"/>
        <v>730</v>
      </c>
      <c r="J51" s="39">
        <f>IF($C51&gt;0,$C51*1000+COUNTIF($C$1:$C50,$C51),0)</f>
        <v>22002</v>
      </c>
      <c r="K51" s="39">
        <f t="shared" si="8"/>
        <v>3</v>
      </c>
    </row>
    <row r="52" spans="1:11" ht="12.75">
      <c r="A52" s="13">
        <f t="shared" si="10"/>
        <v>13</v>
      </c>
      <c r="B52" s="13">
        <f t="shared" si="11"/>
        <v>3</v>
      </c>
      <c r="C52" s="17">
        <f t="shared" si="14"/>
        <v>20</v>
      </c>
      <c r="D52" s="18">
        <f t="shared" si="15"/>
        <v>70</v>
      </c>
      <c r="E52" s="26">
        <f ca="1" t="shared" si="16"/>
        <v>4</v>
      </c>
      <c r="F52" s="27">
        <f ca="1" t="shared" si="13"/>
        <v>35.5</v>
      </c>
      <c r="G52" s="27">
        <f ca="1" t="shared" si="9"/>
        <v>2550</v>
      </c>
      <c r="H52" s="26">
        <f t="shared" si="17"/>
        <v>5</v>
      </c>
      <c r="I52" s="26">
        <f t="shared" si="18"/>
        <v>370</v>
      </c>
      <c r="J52" s="39">
        <f>IF($C52&gt;0,$C52*1000+COUNTIF($C$1:$C51,$C52),0)</f>
        <v>20002</v>
      </c>
      <c r="K52" s="39">
        <f t="shared" si="8"/>
        <v>3</v>
      </c>
    </row>
    <row r="53" spans="1:11" ht="12.75">
      <c r="A53" s="13">
        <f t="shared" si="10"/>
        <v>13</v>
      </c>
      <c r="B53" s="13">
        <f t="shared" si="11"/>
        <v>4</v>
      </c>
      <c r="C53" s="17">
        <f t="shared" si="14"/>
        <v>1</v>
      </c>
      <c r="D53" s="18">
        <f t="shared" si="15"/>
        <v>120</v>
      </c>
      <c r="E53" s="26">
        <f ca="1" t="shared" si="16"/>
        <v>3</v>
      </c>
      <c r="F53" s="27">
        <f ca="1" t="shared" si="13"/>
        <v>27.5</v>
      </c>
      <c r="G53" s="27">
        <f ca="1" t="shared" si="9"/>
        <v>2010</v>
      </c>
      <c r="H53" s="26">
        <f t="shared" si="17"/>
        <v>13</v>
      </c>
      <c r="I53" s="26">
        <f t="shared" si="18"/>
        <v>910</v>
      </c>
      <c r="J53" s="39">
        <f>IF($C53&gt;0,$C53*1000+COUNTIF($C$1:$C52,$C53),0)</f>
        <v>1002</v>
      </c>
      <c r="K53" s="39">
        <f t="shared" si="8"/>
        <v>3</v>
      </c>
    </row>
    <row r="54" spans="1:11" ht="12.75">
      <c r="A54" s="13">
        <f t="shared" si="10"/>
        <v>14</v>
      </c>
      <c r="B54" s="13">
        <f t="shared" si="11"/>
        <v>1</v>
      </c>
      <c r="C54" s="17">
        <f t="shared" si="14"/>
        <v>2</v>
      </c>
      <c r="D54" s="18">
        <f t="shared" si="15"/>
        <v>80</v>
      </c>
      <c r="E54" s="26">
        <f ca="1" t="shared" si="16"/>
        <v>2.5</v>
      </c>
      <c r="F54" s="27">
        <f ca="1" t="shared" si="13"/>
        <v>19.5</v>
      </c>
      <c r="G54" s="27">
        <f ca="1" t="shared" si="9"/>
        <v>880</v>
      </c>
      <c r="H54" s="26">
        <f t="shared" si="17"/>
        <v>11.5</v>
      </c>
      <c r="I54" s="26">
        <f t="shared" si="18"/>
        <v>770</v>
      </c>
      <c r="J54" s="39">
        <f>IF($C54&gt;0,$C54*1000+COUNTIF($C$1:$C53,$C54),0)</f>
        <v>2002</v>
      </c>
      <c r="K54" s="39">
        <f t="shared" si="8"/>
        <v>3</v>
      </c>
    </row>
    <row r="55" spans="1:11" ht="12.75">
      <c r="A55" s="13">
        <f t="shared" si="10"/>
        <v>14</v>
      </c>
      <c r="B55" s="13">
        <f t="shared" si="11"/>
        <v>2</v>
      </c>
      <c r="C55" s="17">
        <f t="shared" si="14"/>
        <v>18</v>
      </c>
      <c r="D55" s="18">
        <f t="shared" si="15"/>
        <v>-20</v>
      </c>
      <c r="E55" s="26">
        <f ca="1" t="shared" si="16"/>
        <v>4</v>
      </c>
      <c r="F55" s="27">
        <f ca="1" t="shared" si="13"/>
        <v>27</v>
      </c>
      <c r="G55" s="27">
        <f ca="1" t="shared" si="9"/>
        <v>1450</v>
      </c>
      <c r="H55" s="26">
        <f t="shared" si="17"/>
        <v>4</v>
      </c>
      <c r="I55" s="26">
        <f t="shared" si="18"/>
        <v>200</v>
      </c>
      <c r="J55" s="39">
        <f>IF($C55&gt;0,$C55*1000+COUNTIF($C$1:$C54,$C55),0)</f>
        <v>18002</v>
      </c>
      <c r="K55" s="39">
        <f t="shared" si="8"/>
        <v>3</v>
      </c>
    </row>
    <row r="56" spans="1:11" ht="12.75">
      <c r="A56" s="13">
        <f t="shared" si="10"/>
        <v>14</v>
      </c>
      <c r="B56" s="13">
        <f t="shared" si="11"/>
        <v>3</v>
      </c>
      <c r="C56" s="17">
        <f t="shared" si="14"/>
        <v>13</v>
      </c>
      <c r="D56" s="18">
        <f t="shared" si="15"/>
        <v>180</v>
      </c>
      <c r="E56" s="26">
        <f ca="1" t="shared" si="16"/>
        <v>1</v>
      </c>
      <c r="F56" s="27">
        <f ca="1" t="shared" si="13"/>
        <v>22</v>
      </c>
      <c r="G56" s="27">
        <f ca="1" t="shared" si="9"/>
        <v>1170</v>
      </c>
      <c r="H56" s="26">
        <f t="shared" si="17"/>
        <v>9</v>
      </c>
      <c r="I56" s="26">
        <f t="shared" si="18"/>
        <v>480</v>
      </c>
      <c r="J56" s="39">
        <f>IF($C56&gt;0,$C56*1000+COUNTIF($C$1:$C55,$C56),0)</f>
        <v>13002</v>
      </c>
      <c r="K56" s="39">
        <f t="shared" si="8"/>
        <v>3</v>
      </c>
    </row>
    <row r="57" spans="1:11" ht="12.75">
      <c r="A57" s="13">
        <f t="shared" si="10"/>
        <v>14</v>
      </c>
      <c r="B57" s="13">
        <f t="shared" si="11"/>
        <v>4</v>
      </c>
      <c r="C57" s="17">
        <f t="shared" si="14"/>
        <v>6</v>
      </c>
      <c r="D57" s="18">
        <f t="shared" si="15"/>
        <v>80</v>
      </c>
      <c r="E57" s="26">
        <f ca="1" t="shared" si="16"/>
        <v>2.5</v>
      </c>
      <c r="F57" s="27">
        <f ca="1" t="shared" si="13"/>
        <v>24.5</v>
      </c>
      <c r="G57" s="27">
        <f ca="1" t="shared" si="9"/>
        <v>1450</v>
      </c>
      <c r="H57" s="26">
        <f t="shared" si="17"/>
        <v>6.5</v>
      </c>
      <c r="I57" s="26">
        <f t="shared" si="18"/>
        <v>200</v>
      </c>
      <c r="J57" s="39">
        <f>IF($C57&gt;0,$C57*1000+COUNTIF($C$1:$C56,$C57),0)</f>
        <v>6002</v>
      </c>
      <c r="K57" s="39">
        <f t="shared" si="8"/>
        <v>3</v>
      </c>
    </row>
    <row r="58" spans="1:11" ht="12.75">
      <c r="A58" s="13">
        <f t="shared" si="10"/>
        <v>15</v>
      </c>
      <c r="B58" s="13">
        <f t="shared" si="11"/>
        <v>1</v>
      </c>
      <c r="C58" s="17">
        <f t="shared" si="14"/>
        <v>3</v>
      </c>
      <c r="D58" s="18">
        <f t="shared" si="15"/>
        <v>20</v>
      </c>
      <c r="E58" s="26">
        <f ca="1" t="shared" si="16"/>
        <v>3</v>
      </c>
      <c r="F58" s="27">
        <f ca="1" t="shared" si="13"/>
        <v>24.5</v>
      </c>
      <c r="G58" s="27">
        <f ca="1" t="shared" si="9"/>
        <v>1380</v>
      </c>
      <c r="H58" s="26">
        <f t="shared" si="17"/>
        <v>8</v>
      </c>
      <c r="I58" s="26">
        <f t="shared" si="18"/>
        <v>190</v>
      </c>
      <c r="J58" s="39">
        <f>IF($C58&gt;0,$C58*1000+COUNTIF($C$1:$C57,$C58),0)</f>
        <v>3002</v>
      </c>
      <c r="K58" s="39">
        <f t="shared" si="8"/>
        <v>3</v>
      </c>
    </row>
    <row r="59" spans="1:11" ht="12.75">
      <c r="A59" s="13">
        <f t="shared" si="10"/>
        <v>15</v>
      </c>
      <c r="B59" s="13">
        <f t="shared" si="11"/>
        <v>2</v>
      </c>
      <c r="C59" s="17">
        <f t="shared" si="14"/>
        <v>8</v>
      </c>
      <c r="D59" s="18">
        <f t="shared" si="15"/>
        <v>250</v>
      </c>
      <c r="E59" s="26">
        <f ca="1" t="shared" si="16"/>
        <v>1</v>
      </c>
      <c r="F59" s="27">
        <f ca="1" t="shared" si="13"/>
        <v>17.5</v>
      </c>
      <c r="G59" s="27">
        <f ca="1" t="shared" si="9"/>
        <v>540</v>
      </c>
      <c r="H59" s="26">
        <f t="shared" si="17"/>
        <v>15</v>
      </c>
      <c r="I59" s="26">
        <f t="shared" si="18"/>
        <v>1030</v>
      </c>
      <c r="J59" s="39">
        <f>IF($C59&gt;0,$C59*1000+COUNTIF($C$1:$C58,$C59),0)</f>
        <v>8002</v>
      </c>
      <c r="K59" s="39">
        <f t="shared" si="8"/>
        <v>3</v>
      </c>
    </row>
    <row r="60" spans="1:11" ht="12.75">
      <c r="A60" s="13">
        <f t="shared" si="10"/>
        <v>15</v>
      </c>
      <c r="B60" s="13">
        <f t="shared" si="11"/>
        <v>3</v>
      </c>
      <c r="C60" s="17">
        <f t="shared" si="14"/>
        <v>23</v>
      </c>
      <c r="D60" s="18">
        <f t="shared" si="15"/>
        <v>50</v>
      </c>
      <c r="E60" s="26">
        <f ca="1" t="shared" si="16"/>
        <v>2</v>
      </c>
      <c r="F60" s="27">
        <f ca="1" t="shared" si="13"/>
        <v>27</v>
      </c>
      <c r="G60" s="27">
        <f ca="1" t="shared" si="9"/>
        <v>1360</v>
      </c>
      <c r="H60" s="26">
        <f t="shared" si="17"/>
        <v>5.5</v>
      </c>
      <c r="I60" s="26">
        <f t="shared" si="18"/>
        <v>210</v>
      </c>
      <c r="J60" s="39">
        <f>IF($C60&gt;0,$C60*1000+COUNTIF($C$1:$C59,$C60),0)</f>
        <v>23002</v>
      </c>
      <c r="K60" s="39">
        <f t="shared" si="8"/>
        <v>3</v>
      </c>
    </row>
    <row r="61" spans="1:11" ht="12.75">
      <c r="A61" s="13">
        <f t="shared" si="10"/>
        <v>15</v>
      </c>
      <c r="B61" s="13">
        <f t="shared" si="11"/>
        <v>4</v>
      </c>
      <c r="C61" s="17">
        <f t="shared" si="14"/>
        <v>16</v>
      </c>
      <c r="D61" s="18">
        <f t="shared" si="15"/>
        <v>-70</v>
      </c>
      <c r="E61" s="26">
        <f ca="1" t="shared" si="16"/>
        <v>4</v>
      </c>
      <c r="F61" s="27">
        <f ca="1" t="shared" si="13"/>
        <v>28.5</v>
      </c>
      <c r="G61" s="27">
        <f ca="1" t="shared" si="9"/>
        <v>1430</v>
      </c>
      <c r="H61" s="26">
        <f t="shared" si="17"/>
        <v>4</v>
      </c>
      <c r="I61" s="26">
        <f t="shared" si="18"/>
        <v>140</v>
      </c>
      <c r="J61" s="39">
        <f>IF($C61&gt;0,$C61*1000+COUNTIF($C$1:$C60,$C61),0)</f>
        <v>16002</v>
      </c>
      <c r="K61" s="39">
        <f t="shared" si="8"/>
        <v>3</v>
      </c>
    </row>
    <row r="62" spans="1:11" ht="12.75">
      <c r="A62" s="13">
        <f t="shared" si="10"/>
        <v>16</v>
      </c>
      <c r="B62" s="13">
        <f t="shared" si="11"/>
        <v>1</v>
      </c>
      <c r="C62" s="17">
        <f t="shared" si="14"/>
        <v>11</v>
      </c>
      <c r="D62" s="18">
        <f t="shared" si="15"/>
        <v>140</v>
      </c>
      <c r="E62" s="26">
        <f ca="1" t="shared" si="16"/>
        <v>1</v>
      </c>
      <c r="F62" s="27">
        <f ca="1" t="shared" si="13"/>
        <v>13</v>
      </c>
      <c r="G62" s="27">
        <f ca="1" t="shared" si="9"/>
        <v>-90</v>
      </c>
      <c r="H62" s="26">
        <f t="shared" si="17"/>
        <v>11</v>
      </c>
      <c r="I62" s="26">
        <f t="shared" si="18"/>
        <v>590</v>
      </c>
      <c r="J62" s="39">
        <f>IF($C62&gt;0,$C62*1000+COUNTIF($C$1:$C61,$C62),0)</f>
        <v>11002</v>
      </c>
      <c r="K62" s="39">
        <f t="shared" si="8"/>
        <v>3</v>
      </c>
    </row>
    <row r="63" spans="1:11" ht="12.75">
      <c r="A63" s="13">
        <f t="shared" si="10"/>
        <v>16</v>
      </c>
      <c r="B63" s="13">
        <f t="shared" si="11"/>
        <v>2</v>
      </c>
      <c r="C63" s="17">
        <f t="shared" si="14"/>
        <v>19</v>
      </c>
      <c r="D63" s="18">
        <f t="shared" si="15"/>
        <v>50</v>
      </c>
      <c r="E63" s="26">
        <f ca="1" t="shared" si="16"/>
        <v>2</v>
      </c>
      <c r="F63" s="27">
        <f ca="1" t="shared" si="13"/>
        <v>18</v>
      </c>
      <c r="G63" s="27">
        <f ca="1" t="shared" si="9"/>
        <v>490</v>
      </c>
      <c r="H63" s="26">
        <f t="shared" si="17"/>
        <v>6</v>
      </c>
      <c r="I63" s="26">
        <f t="shared" si="18"/>
        <v>10</v>
      </c>
      <c r="J63" s="39">
        <f>IF($C63&gt;0,$C63*1000+COUNTIF($C$1:$C62,$C63),0)</f>
        <v>19002</v>
      </c>
      <c r="K63" s="39">
        <f t="shared" si="8"/>
        <v>3</v>
      </c>
    </row>
    <row r="64" spans="1:11" ht="12.75">
      <c r="A64" s="13">
        <f t="shared" si="10"/>
        <v>16</v>
      </c>
      <c r="B64" s="13">
        <f t="shared" si="11"/>
        <v>3</v>
      </c>
      <c r="C64" s="17">
        <f t="shared" si="14"/>
        <v>24</v>
      </c>
      <c r="D64" s="18">
        <f t="shared" si="15"/>
        <v>-130</v>
      </c>
      <c r="E64" s="26">
        <f ca="1" t="shared" si="16"/>
        <v>4</v>
      </c>
      <c r="F64" s="27">
        <f ca="1" t="shared" si="13"/>
        <v>20</v>
      </c>
      <c r="G64" s="27">
        <f ca="1" t="shared" si="9"/>
        <v>570</v>
      </c>
      <c r="H64" s="26">
        <f t="shared" si="17"/>
        <v>4</v>
      </c>
      <c r="I64" s="26">
        <f t="shared" si="18"/>
        <v>-70</v>
      </c>
      <c r="J64" s="39">
        <f>IF($C64&gt;0,$C64*1000+COUNTIF($C$1:$C63,$C64),0)</f>
        <v>24002</v>
      </c>
      <c r="K64" s="39">
        <f t="shared" si="8"/>
        <v>3</v>
      </c>
    </row>
    <row r="65" spans="1:11" ht="12.75">
      <c r="A65" s="13">
        <f t="shared" si="10"/>
        <v>16</v>
      </c>
      <c r="B65" s="13">
        <f t="shared" si="11"/>
        <v>4</v>
      </c>
      <c r="C65" s="17">
        <f t="shared" si="14"/>
        <v>4</v>
      </c>
      <c r="D65" s="18">
        <f t="shared" si="15"/>
        <v>-10</v>
      </c>
      <c r="E65" s="26">
        <f ca="1" t="shared" si="16"/>
        <v>3</v>
      </c>
      <c r="F65" s="27">
        <f ca="1" t="shared" si="13"/>
        <v>21</v>
      </c>
      <c r="G65" s="27">
        <f ca="1" t="shared" si="9"/>
        <v>530</v>
      </c>
      <c r="H65" s="26">
        <f t="shared" si="17"/>
        <v>3</v>
      </c>
      <c r="I65" s="26">
        <f t="shared" si="18"/>
        <v>-30</v>
      </c>
      <c r="J65" s="39">
        <f>IF($C65&gt;0,$C65*1000+COUNTIF($C$1:$C64,$C65),0)</f>
        <v>4002</v>
      </c>
      <c r="K65" s="39">
        <f t="shared" si="8"/>
        <v>3</v>
      </c>
    </row>
    <row r="66" spans="1:11" ht="12.75">
      <c r="A66" s="13">
        <f t="shared" si="10"/>
        <v>17</v>
      </c>
      <c r="B66" s="13">
        <f t="shared" si="11"/>
        <v>1</v>
      </c>
      <c r="C66" s="17">
        <f aca="true" t="shared" si="19" ref="C66:C97">INDEX(Draw,$A66,$B66)</f>
        <v>15</v>
      </c>
      <c r="D66" s="18">
        <f aca="true" t="shared" si="20" ref="D66:D97">IF(ISNUMBER(INDEX(group_results,$A66,MOD(ROW()-2,4)+1)),INDEX(group_results,$A66,MOD(ROW()-2,4)+1),IF($C66&gt;0,"",0))</f>
        <v>100</v>
      </c>
      <c r="E66" s="26">
        <f ca="1" t="shared" si="16"/>
        <v>2</v>
      </c>
      <c r="F66" s="27">
        <f ca="1" t="shared" si="13"/>
        <v>16</v>
      </c>
      <c r="G66" s="27">
        <f ca="1" t="shared" si="9"/>
        <v>320</v>
      </c>
      <c r="H66" s="26">
        <f aca="true" t="shared" si="21" ref="H66:H97">IF(C66&gt;0,VLOOKUP(C66,results_table,22,0),0)</f>
        <v>13</v>
      </c>
      <c r="I66" s="26">
        <f aca="true" t="shared" si="22" ref="I66:I97">IF(C66&gt;0,VLOOKUP(C66,results_table,21,0),0)</f>
        <v>910</v>
      </c>
      <c r="J66" s="39">
        <f>IF($C66&gt;0,$C66*1000+COUNTIF($C$1:$C65,$C66),0)</f>
        <v>15003</v>
      </c>
      <c r="K66" s="39">
        <f t="shared" si="8"/>
        <v>4</v>
      </c>
    </row>
    <row r="67" spans="1:11" ht="12.75">
      <c r="A67" s="13">
        <f t="shared" si="10"/>
        <v>17</v>
      </c>
      <c r="B67" s="13">
        <f t="shared" si="11"/>
        <v>2</v>
      </c>
      <c r="C67" s="17">
        <f t="shared" si="19"/>
        <v>3</v>
      </c>
      <c r="D67" s="18">
        <f t="shared" si="20"/>
        <v>140</v>
      </c>
      <c r="E67" s="26">
        <f ca="1" t="shared" si="16"/>
        <v>1</v>
      </c>
      <c r="F67" s="27">
        <f ca="1" t="shared" si="13"/>
        <v>21</v>
      </c>
      <c r="G67" s="27">
        <f ca="1" t="shared" si="9"/>
        <v>1040</v>
      </c>
      <c r="H67" s="26">
        <f t="shared" si="21"/>
        <v>8</v>
      </c>
      <c r="I67" s="26">
        <f t="shared" si="22"/>
        <v>190</v>
      </c>
      <c r="J67" s="39">
        <f>IF($C67&gt;0,$C67*1000+COUNTIF($C$1:$C66,$C67),0)</f>
        <v>3003</v>
      </c>
      <c r="K67" s="39">
        <f aca="true" t="shared" si="23" ref="K67:K130">MOD(J67,1000)+1</f>
        <v>4</v>
      </c>
    </row>
    <row r="68" spans="1:11" ht="12.75">
      <c r="A68" s="13">
        <f t="shared" si="10"/>
        <v>17</v>
      </c>
      <c r="B68" s="13">
        <f t="shared" si="11"/>
        <v>3</v>
      </c>
      <c r="C68" s="17">
        <f t="shared" si="19"/>
        <v>18</v>
      </c>
      <c r="D68" s="18">
        <f t="shared" si="20"/>
        <v>0</v>
      </c>
      <c r="E68" s="26">
        <f ca="1" t="shared" si="16"/>
        <v>4</v>
      </c>
      <c r="F68" s="27">
        <f ca="1" t="shared" si="13"/>
        <v>25</v>
      </c>
      <c r="G68" s="27">
        <f ca="1" t="shared" si="9"/>
        <v>1030</v>
      </c>
      <c r="H68" s="26">
        <f t="shared" si="21"/>
        <v>4</v>
      </c>
      <c r="I68" s="26">
        <f t="shared" si="22"/>
        <v>200</v>
      </c>
      <c r="J68" s="39">
        <f>IF($C68&gt;0,$C68*1000+COUNTIF($C$1:$C67,$C68),0)</f>
        <v>18003</v>
      </c>
      <c r="K68" s="39">
        <f t="shared" si="23"/>
        <v>4</v>
      </c>
    </row>
    <row r="69" spans="1:11" ht="12.75">
      <c r="A69" s="13">
        <f t="shared" si="10"/>
        <v>17</v>
      </c>
      <c r="B69" s="13">
        <f t="shared" si="11"/>
        <v>4</v>
      </c>
      <c r="C69" s="17">
        <f t="shared" si="19"/>
        <v>24</v>
      </c>
      <c r="D69" s="18">
        <f t="shared" si="20"/>
        <v>10</v>
      </c>
      <c r="E69" s="26">
        <f ca="1" t="shared" si="16"/>
        <v>3</v>
      </c>
      <c r="F69" s="27">
        <f ca="1" t="shared" si="13"/>
        <v>25</v>
      </c>
      <c r="G69" s="27">
        <f aca="true" ca="1" t="shared" si="24" ref="G69:G132">SUM(OFFSET($I69,1-$B69,0,4,1))-$I69</f>
        <v>1300</v>
      </c>
      <c r="H69" s="26">
        <f t="shared" si="21"/>
        <v>4</v>
      </c>
      <c r="I69" s="26">
        <f t="shared" si="22"/>
        <v>-70</v>
      </c>
      <c r="J69" s="39">
        <f>IF($C69&gt;0,$C69*1000+COUNTIF($C$1:$C68,$C69),0)</f>
        <v>24003</v>
      </c>
      <c r="K69" s="39">
        <f t="shared" si="23"/>
        <v>4</v>
      </c>
    </row>
    <row r="70" spans="1:11" ht="12.75">
      <c r="A70" s="13">
        <f t="shared" si="10"/>
        <v>18</v>
      </c>
      <c r="B70" s="13">
        <f t="shared" si="11"/>
        <v>1</v>
      </c>
      <c r="C70" s="17">
        <f t="shared" si="19"/>
        <v>22</v>
      </c>
      <c r="D70" s="18">
        <f t="shared" si="20"/>
        <v>100</v>
      </c>
      <c r="E70" s="26">
        <f ca="1" t="shared" si="16"/>
        <v>2.5</v>
      </c>
      <c r="F70" s="27">
        <f ca="1" t="shared" si="13"/>
        <v>27</v>
      </c>
      <c r="G70" s="27">
        <f ca="1" t="shared" si="24"/>
        <v>1480</v>
      </c>
      <c r="H70" s="26">
        <f t="shared" si="21"/>
        <v>9.5</v>
      </c>
      <c r="I70" s="26">
        <f t="shared" si="22"/>
        <v>730</v>
      </c>
      <c r="J70" s="39">
        <f>IF($C70&gt;0,$C70*1000+COUNTIF($C$1:$C69,$C70),0)</f>
        <v>22003</v>
      </c>
      <c r="K70" s="39">
        <f t="shared" si="23"/>
        <v>4</v>
      </c>
    </row>
    <row r="71" spans="1:11" ht="12.75">
      <c r="A71" s="13">
        <f t="shared" si="10"/>
        <v>18</v>
      </c>
      <c r="B71" s="13">
        <f t="shared" si="11"/>
        <v>2</v>
      </c>
      <c r="C71" s="17">
        <f t="shared" si="19"/>
        <v>8</v>
      </c>
      <c r="D71" s="18">
        <f t="shared" si="20"/>
        <v>150</v>
      </c>
      <c r="E71" s="26">
        <f ca="1" t="shared" si="16"/>
        <v>1</v>
      </c>
      <c r="F71" s="27">
        <f ca="1" t="shared" si="13"/>
        <v>21.5</v>
      </c>
      <c r="G71" s="27">
        <f ca="1" t="shared" si="24"/>
        <v>1180</v>
      </c>
      <c r="H71" s="26">
        <f t="shared" si="21"/>
        <v>15</v>
      </c>
      <c r="I71" s="26">
        <f t="shared" si="22"/>
        <v>1030</v>
      </c>
      <c r="J71" s="39">
        <f>IF($C71&gt;0,$C71*1000+COUNTIF($C$1:$C70,$C71),0)</f>
        <v>8003</v>
      </c>
      <c r="K71" s="39">
        <f t="shared" si="23"/>
        <v>4</v>
      </c>
    </row>
    <row r="72" spans="1:11" ht="12.75">
      <c r="A72" s="13">
        <f t="shared" si="10"/>
        <v>18</v>
      </c>
      <c r="B72" s="13">
        <f t="shared" si="11"/>
        <v>3</v>
      </c>
      <c r="C72" s="17">
        <f t="shared" si="19"/>
        <v>13</v>
      </c>
      <c r="D72" s="18">
        <f t="shared" si="20"/>
        <v>100</v>
      </c>
      <c r="E72" s="26">
        <f ca="1" t="shared" si="16"/>
        <v>2.5</v>
      </c>
      <c r="F72" s="27">
        <f ca="1" t="shared" si="13"/>
        <v>27.5</v>
      </c>
      <c r="G72" s="27">
        <f ca="1" t="shared" si="24"/>
        <v>1730</v>
      </c>
      <c r="H72" s="26">
        <f t="shared" si="21"/>
        <v>9</v>
      </c>
      <c r="I72" s="26">
        <f t="shared" si="22"/>
        <v>480</v>
      </c>
      <c r="J72" s="39">
        <f>IF($C72&gt;0,$C72*1000+COUNTIF($C$1:$C71,$C72),0)</f>
        <v>13003</v>
      </c>
      <c r="K72" s="39">
        <f t="shared" si="23"/>
        <v>4</v>
      </c>
    </row>
    <row r="73" spans="1:11" ht="12.75">
      <c r="A73" s="13">
        <f t="shared" si="10"/>
        <v>18</v>
      </c>
      <c r="B73" s="13">
        <f t="shared" si="11"/>
        <v>4</v>
      </c>
      <c r="C73" s="17">
        <f t="shared" si="19"/>
        <v>4</v>
      </c>
      <c r="D73" s="18">
        <f t="shared" si="20"/>
        <v>0</v>
      </c>
      <c r="E73" s="26">
        <f ca="1" t="shared" si="16"/>
        <v>4</v>
      </c>
      <c r="F73" s="27">
        <f ca="1" t="shared" si="13"/>
        <v>33.5</v>
      </c>
      <c r="G73" s="27">
        <f ca="1" t="shared" si="24"/>
        <v>2240</v>
      </c>
      <c r="H73" s="26">
        <f t="shared" si="21"/>
        <v>3</v>
      </c>
      <c r="I73" s="26">
        <f t="shared" si="22"/>
        <v>-30</v>
      </c>
      <c r="J73" s="39">
        <f>IF($C73&gt;0,$C73*1000+COUNTIF($C$1:$C72,$C73),0)</f>
        <v>4003</v>
      </c>
      <c r="K73" s="39">
        <f t="shared" si="23"/>
        <v>4</v>
      </c>
    </row>
    <row r="74" spans="1:11" ht="12.75">
      <c r="A74" s="13">
        <f t="shared" si="10"/>
        <v>19</v>
      </c>
      <c r="B74" s="13">
        <f t="shared" si="11"/>
        <v>1</v>
      </c>
      <c r="C74" s="17">
        <f t="shared" si="19"/>
        <v>2</v>
      </c>
      <c r="D74" s="18">
        <f t="shared" si="20"/>
        <v>120</v>
      </c>
      <c r="E74" s="26">
        <f ca="1" t="shared" si="16"/>
        <v>2</v>
      </c>
      <c r="F74" s="27">
        <f ca="1" t="shared" si="13"/>
        <v>24.5</v>
      </c>
      <c r="G74" s="27">
        <f ca="1" t="shared" si="24"/>
        <v>1130</v>
      </c>
      <c r="H74" s="26">
        <f t="shared" si="21"/>
        <v>11.5</v>
      </c>
      <c r="I74" s="26">
        <f t="shared" si="22"/>
        <v>770</v>
      </c>
      <c r="J74" s="39">
        <f>IF($C74&gt;0,$C74*1000+COUNTIF($C$1:$C73,$C74),0)</f>
        <v>2003</v>
      </c>
      <c r="K74" s="39">
        <f t="shared" si="23"/>
        <v>4</v>
      </c>
    </row>
    <row r="75" spans="1:11" ht="12.75">
      <c r="A75" s="13">
        <f t="shared" si="10"/>
        <v>19</v>
      </c>
      <c r="B75" s="13">
        <f t="shared" si="11"/>
        <v>2</v>
      </c>
      <c r="C75" s="17">
        <f t="shared" si="19"/>
        <v>23</v>
      </c>
      <c r="D75" s="18">
        <f t="shared" si="20"/>
        <v>-40</v>
      </c>
      <c r="E75" s="26">
        <f ca="1" t="shared" si="16"/>
        <v>4</v>
      </c>
      <c r="F75" s="27">
        <f ca="1" t="shared" si="13"/>
        <v>30.5</v>
      </c>
      <c r="G75" s="27">
        <f ca="1" t="shared" si="24"/>
        <v>1690</v>
      </c>
      <c r="H75" s="26">
        <f t="shared" si="21"/>
        <v>5.5</v>
      </c>
      <c r="I75" s="26">
        <f t="shared" si="22"/>
        <v>210</v>
      </c>
      <c r="J75" s="39">
        <f>IF($C75&gt;0,$C75*1000+COUNTIF($C$1:$C74,$C75),0)</f>
        <v>23003</v>
      </c>
      <c r="K75" s="39">
        <f t="shared" si="23"/>
        <v>4</v>
      </c>
    </row>
    <row r="76" spans="1:11" ht="12.75">
      <c r="A76" s="13">
        <f t="shared" si="10"/>
        <v>19</v>
      </c>
      <c r="B76" s="13">
        <f t="shared" si="11"/>
        <v>3</v>
      </c>
      <c r="C76" s="17">
        <f t="shared" si="19"/>
        <v>1</v>
      </c>
      <c r="D76" s="18">
        <f t="shared" si="20"/>
        <v>220</v>
      </c>
      <c r="E76" s="26">
        <f ca="1" t="shared" si="16"/>
        <v>1</v>
      </c>
      <c r="F76" s="27">
        <f ca="1" t="shared" si="13"/>
        <v>23</v>
      </c>
      <c r="G76" s="27">
        <f ca="1" t="shared" si="24"/>
        <v>990</v>
      </c>
      <c r="H76" s="26">
        <f t="shared" si="21"/>
        <v>13</v>
      </c>
      <c r="I76" s="26">
        <f t="shared" si="22"/>
        <v>910</v>
      </c>
      <c r="J76" s="39">
        <f>IF($C76&gt;0,$C76*1000+COUNTIF($C$1:$C75,$C76),0)</f>
        <v>1003</v>
      </c>
      <c r="K76" s="39">
        <f t="shared" si="23"/>
        <v>4</v>
      </c>
    </row>
    <row r="77" spans="1:11" ht="12.75">
      <c r="A77" s="13">
        <f t="shared" si="10"/>
        <v>19</v>
      </c>
      <c r="B77" s="13">
        <f t="shared" si="11"/>
        <v>4</v>
      </c>
      <c r="C77" s="17">
        <f t="shared" si="19"/>
        <v>19</v>
      </c>
      <c r="D77" s="18">
        <f t="shared" si="20"/>
        <v>-30</v>
      </c>
      <c r="E77" s="26">
        <f ca="1" t="shared" si="16"/>
        <v>3</v>
      </c>
      <c r="F77" s="27">
        <f ca="1" t="shared" si="13"/>
        <v>30</v>
      </c>
      <c r="G77" s="27">
        <f ca="1" t="shared" si="24"/>
        <v>1890</v>
      </c>
      <c r="H77" s="26">
        <f t="shared" si="21"/>
        <v>6</v>
      </c>
      <c r="I77" s="26">
        <f t="shared" si="22"/>
        <v>10</v>
      </c>
      <c r="J77" s="39">
        <f>IF($C77&gt;0,$C77*1000+COUNTIF($C$1:$C76,$C77),0)</f>
        <v>19003</v>
      </c>
      <c r="K77" s="39">
        <f t="shared" si="23"/>
        <v>4</v>
      </c>
    </row>
    <row r="78" spans="1:11" ht="12.75">
      <c r="A78" s="13">
        <f t="shared" si="10"/>
        <v>20</v>
      </c>
      <c r="B78" s="13">
        <f t="shared" si="11"/>
        <v>1</v>
      </c>
      <c r="C78" s="17">
        <f t="shared" si="19"/>
        <v>11</v>
      </c>
      <c r="D78" s="18">
        <f t="shared" si="20"/>
        <v>120</v>
      </c>
      <c r="E78" s="26">
        <f ca="1" t="shared" si="16"/>
        <v>1</v>
      </c>
      <c r="F78" s="27">
        <f ca="1" t="shared" si="13"/>
        <v>15.5</v>
      </c>
      <c r="G78" s="27">
        <f ca="1" t="shared" si="24"/>
        <v>710</v>
      </c>
      <c r="H78" s="26">
        <f t="shared" si="21"/>
        <v>11</v>
      </c>
      <c r="I78" s="26">
        <f t="shared" si="22"/>
        <v>590</v>
      </c>
      <c r="J78" s="39">
        <f>IF($C78&gt;0,$C78*1000+COUNTIF($C$1:$C77,$C78),0)</f>
        <v>11003</v>
      </c>
      <c r="K78" s="39">
        <f t="shared" si="23"/>
        <v>4</v>
      </c>
    </row>
    <row r="79" spans="1:11" ht="12.75">
      <c r="A79" s="13">
        <f t="shared" si="10"/>
        <v>20</v>
      </c>
      <c r="B79" s="13">
        <f t="shared" si="11"/>
        <v>2</v>
      </c>
      <c r="C79" s="17">
        <f t="shared" si="19"/>
        <v>20</v>
      </c>
      <c r="D79" s="18">
        <f t="shared" si="20"/>
        <v>10</v>
      </c>
      <c r="E79" s="26">
        <f ca="1" t="shared" si="16"/>
        <v>4</v>
      </c>
      <c r="F79" s="27">
        <f ca="1" t="shared" si="13"/>
        <v>21.5</v>
      </c>
      <c r="G79" s="27">
        <f ca="1" t="shared" si="24"/>
        <v>930</v>
      </c>
      <c r="H79" s="26">
        <f t="shared" si="21"/>
        <v>5</v>
      </c>
      <c r="I79" s="26">
        <f t="shared" si="22"/>
        <v>370</v>
      </c>
      <c r="J79" s="39">
        <f>IF($C79&gt;0,$C79*1000+COUNTIF($C$1:$C78,$C79),0)</f>
        <v>20003</v>
      </c>
      <c r="K79" s="39">
        <f t="shared" si="23"/>
        <v>4</v>
      </c>
    </row>
    <row r="80" spans="1:11" ht="12.75">
      <c r="A80" s="13">
        <f t="shared" si="10"/>
        <v>20</v>
      </c>
      <c r="B80" s="13">
        <f t="shared" si="11"/>
        <v>3</v>
      </c>
      <c r="C80" s="17">
        <f t="shared" si="19"/>
        <v>6</v>
      </c>
      <c r="D80" s="18">
        <f t="shared" si="20"/>
        <v>60</v>
      </c>
      <c r="E80" s="26">
        <f ca="1" t="shared" si="16"/>
        <v>2</v>
      </c>
      <c r="F80" s="27">
        <f ca="1" t="shared" si="13"/>
        <v>20</v>
      </c>
      <c r="G80" s="27">
        <f ca="1" t="shared" si="24"/>
        <v>1100</v>
      </c>
      <c r="H80" s="26">
        <f t="shared" si="21"/>
        <v>6.5</v>
      </c>
      <c r="I80" s="26">
        <f t="shared" si="22"/>
        <v>200</v>
      </c>
      <c r="J80" s="39">
        <f>IF($C80&gt;0,$C80*1000+COUNTIF($C$1:$C79,$C80),0)</f>
        <v>6003</v>
      </c>
      <c r="K80" s="39">
        <f t="shared" si="23"/>
        <v>4</v>
      </c>
    </row>
    <row r="81" spans="1:11" ht="12.75">
      <c r="A81" s="13">
        <f t="shared" si="10"/>
        <v>20</v>
      </c>
      <c r="B81" s="13">
        <f t="shared" si="11"/>
        <v>4</v>
      </c>
      <c r="C81" s="17">
        <f t="shared" si="19"/>
        <v>16</v>
      </c>
      <c r="D81" s="18">
        <f t="shared" si="20"/>
        <v>30</v>
      </c>
      <c r="E81" s="26">
        <f ca="1" t="shared" si="16"/>
        <v>3</v>
      </c>
      <c r="F81" s="27">
        <f ca="1" t="shared" si="13"/>
        <v>22.5</v>
      </c>
      <c r="G81" s="27">
        <f ca="1" t="shared" si="24"/>
        <v>1160</v>
      </c>
      <c r="H81" s="26">
        <f t="shared" si="21"/>
        <v>4</v>
      </c>
      <c r="I81" s="26">
        <f t="shared" si="22"/>
        <v>140</v>
      </c>
      <c r="J81" s="39">
        <f>IF($C81&gt;0,$C81*1000+COUNTIF($C$1:$C80,$C81),0)</f>
        <v>16003</v>
      </c>
      <c r="K81" s="39">
        <f t="shared" si="23"/>
        <v>4</v>
      </c>
    </row>
    <row r="82" spans="1:11" ht="12.75">
      <c r="A82" s="13">
        <f t="shared" si="10"/>
        <v>21</v>
      </c>
      <c r="B82" s="13">
        <f t="shared" si="11"/>
        <v>1</v>
      </c>
      <c r="C82" s="17">
        <f t="shared" si="19"/>
        <v>15</v>
      </c>
      <c r="D82" s="18">
        <f t="shared" si="20"/>
        <v>150</v>
      </c>
      <c r="E82" s="26">
        <f ca="1" t="shared" si="16"/>
        <v>3</v>
      </c>
      <c r="F82" s="27">
        <f ca="1" t="shared" si="13"/>
        <v>36</v>
      </c>
      <c r="G82" s="27">
        <f ca="1" t="shared" si="24"/>
        <v>2530</v>
      </c>
      <c r="H82" s="26">
        <f t="shared" si="21"/>
        <v>13</v>
      </c>
      <c r="I82" s="26">
        <f t="shared" si="22"/>
        <v>910</v>
      </c>
      <c r="J82" s="39">
        <f>IF($C82&gt;0,$C82*1000+COUNTIF($C$1:$C81,$C82),0)</f>
        <v>15004</v>
      </c>
      <c r="K82" s="39">
        <f t="shared" si="23"/>
        <v>5</v>
      </c>
    </row>
    <row r="83" spans="1:11" ht="12.75">
      <c r="A83" s="13">
        <f t="shared" si="10"/>
        <v>21</v>
      </c>
      <c r="B83" s="13">
        <f t="shared" si="11"/>
        <v>2</v>
      </c>
      <c r="C83" s="17">
        <f t="shared" si="19"/>
        <v>8</v>
      </c>
      <c r="D83" s="18">
        <f t="shared" si="20"/>
        <v>160</v>
      </c>
      <c r="E83" s="26">
        <f ca="1" t="shared" si="16"/>
        <v>2</v>
      </c>
      <c r="F83" s="27">
        <f ca="1" t="shared" si="13"/>
        <v>34</v>
      </c>
      <c r="G83" s="27">
        <f ca="1" t="shared" si="24"/>
        <v>2410</v>
      </c>
      <c r="H83" s="26">
        <f t="shared" si="21"/>
        <v>15</v>
      </c>
      <c r="I83" s="26">
        <f t="shared" si="22"/>
        <v>1030</v>
      </c>
      <c r="J83" s="39">
        <f>IF($C83&gt;0,$C83*1000+COUNTIF($C$1:$C82,$C83),0)</f>
        <v>8004</v>
      </c>
      <c r="K83" s="39">
        <f t="shared" si="23"/>
        <v>5</v>
      </c>
    </row>
    <row r="84" spans="1:11" ht="12.75">
      <c r="A84" s="13">
        <f t="shared" si="10"/>
        <v>21</v>
      </c>
      <c r="B84" s="13">
        <f t="shared" si="11"/>
        <v>3</v>
      </c>
      <c r="C84" s="17">
        <f t="shared" si="19"/>
        <v>22</v>
      </c>
      <c r="D84" s="18">
        <f t="shared" si="20"/>
        <v>10</v>
      </c>
      <c r="E84" s="26">
        <f ca="1" t="shared" si="16"/>
        <v>4</v>
      </c>
      <c r="F84" s="27">
        <f ca="1" t="shared" si="13"/>
        <v>39.5</v>
      </c>
      <c r="G84" s="27">
        <f ca="1" t="shared" si="24"/>
        <v>2710</v>
      </c>
      <c r="H84" s="26">
        <f t="shared" si="21"/>
        <v>9.5</v>
      </c>
      <c r="I84" s="26">
        <f t="shared" si="22"/>
        <v>730</v>
      </c>
      <c r="J84" s="39">
        <f>IF($C84&gt;0,$C84*1000+COUNTIF($C$1:$C83,$C84),0)</f>
        <v>22004</v>
      </c>
      <c r="K84" s="39">
        <f t="shared" si="23"/>
        <v>5</v>
      </c>
    </row>
    <row r="85" spans="1:11" ht="12.75">
      <c r="A85" s="13">
        <f t="shared" si="10"/>
        <v>21</v>
      </c>
      <c r="B85" s="13">
        <f t="shared" si="11"/>
        <v>4</v>
      </c>
      <c r="C85" s="17">
        <f t="shared" si="19"/>
        <v>2</v>
      </c>
      <c r="D85" s="18">
        <f t="shared" si="20"/>
        <v>180</v>
      </c>
      <c r="E85" s="26">
        <f ca="1" t="shared" si="16"/>
        <v>1</v>
      </c>
      <c r="F85" s="27">
        <f ca="1" t="shared" si="13"/>
        <v>37.5</v>
      </c>
      <c r="G85" s="27">
        <f ca="1" t="shared" si="24"/>
        <v>2670</v>
      </c>
      <c r="H85" s="26">
        <f t="shared" si="21"/>
        <v>11.5</v>
      </c>
      <c r="I85" s="26">
        <f t="shared" si="22"/>
        <v>770</v>
      </c>
      <c r="J85" s="39">
        <f>IF($C85&gt;0,$C85*1000+COUNTIF($C$1:$C84,$C85),0)</f>
        <v>2004</v>
      </c>
      <c r="K85" s="39">
        <f t="shared" si="23"/>
        <v>5</v>
      </c>
    </row>
    <row r="86" spans="1:11" ht="12.75">
      <c r="A86" s="13">
        <f t="shared" si="10"/>
        <v>22</v>
      </c>
      <c r="B86" s="13">
        <f t="shared" si="11"/>
        <v>1</v>
      </c>
      <c r="C86" s="17">
        <f t="shared" si="19"/>
        <v>11</v>
      </c>
      <c r="D86" s="18">
        <f t="shared" si="20"/>
        <v>100</v>
      </c>
      <c r="E86" s="26">
        <f ca="1" t="shared" si="16"/>
        <v>2</v>
      </c>
      <c r="F86" s="27">
        <f ca="1" t="shared" si="13"/>
        <v>30</v>
      </c>
      <c r="G86" s="27">
        <f ca="1" t="shared" si="24"/>
        <v>1580</v>
      </c>
      <c r="H86" s="26">
        <f t="shared" si="21"/>
        <v>11</v>
      </c>
      <c r="I86" s="26">
        <f t="shared" si="22"/>
        <v>590</v>
      </c>
      <c r="J86" s="39">
        <f>IF($C86&gt;0,$C86*1000+COUNTIF($C$1:$C85,$C86),0)</f>
        <v>11004</v>
      </c>
      <c r="K86" s="39">
        <f t="shared" si="23"/>
        <v>5</v>
      </c>
    </row>
    <row r="87" spans="1:11" ht="12.75">
      <c r="A87" s="13">
        <f aca="true" t="shared" si="25" ref="A87:A150">ROUNDDOWN((ROW()-2)/4+1,0)</f>
        <v>22</v>
      </c>
      <c r="B87" s="13">
        <f aca="true" t="shared" si="26" ref="B87:B150">MOD(ROW()-2,4)+1</f>
        <v>2</v>
      </c>
      <c r="C87" s="17">
        <f t="shared" si="19"/>
        <v>1</v>
      </c>
      <c r="D87" s="18">
        <f t="shared" si="20"/>
        <v>240</v>
      </c>
      <c r="E87" s="26">
        <f ca="1" t="shared" si="16"/>
        <v>1</v>
      </c>
      <c r="F87" s="27">
        <f aca="true" ca="1" t="shared" si="27" ref="F87:F150">SUM(OFFSET($H87,1-$B87,0,4,1))-$H87</f>
        <v>28</v>
      </c>
      <c r="G87" s="27">
        <f ca="1" t="shared" si="24"/>
        <v>1260</v>
      </c>
      <c r="H87" s="26">
        <f t="shared" si="21"/>
        <v>13</v>
      </c>
      <c r="I87" s="26">
        <f t="shared" si="22"/>
        <v>910</v>
      </c>
      <c r="J87" s="39">
        <f>IF($C87&gt;0,$C87*1000+COUNTIF($C$1:$C86,$C87),0)</f>
        <v>1004</v>
      </c>
      <c r="K87" s="39">
        <f t="shared" si="23"/>
        <v>5</v>
      </c>
    </row>
    <row r="88" spans="1:11" ht="12.75">
      <c r="A88" s="13">
        <f t="shared" si="25"/>
        <v>22</v>
      </c>
      <c r="B88" s="13">
        <f t="shared" si="26"/>
        <v>3</v>
      </c>
      <c r="C88" s="17">
        <f t="shared" si="19"/>
        <v>3</v>
      </c>
      <c r="D88" s="18">
        <f t="shared" si="20"/>
        <v>-80</v>
      </c>
      <c r="E88" s="26">
        <f ca="1" t="shared" si="16"/>
        <v>4</v>
      </c>
      <c r="F88" s="27">
        <f ca="1" t="shared" si="27"/>
        <v>33</v>
      </c>
      <c r="G88" s="27">
        <f ca="1" t="shared" si="24"/>
        <v>1980</v>
      </c>
      <c r="H88" s="26">
        <f t="shared" si="21"/>
        <v>8</v>
      </c>
      <c r="I88" s="26">
        <f t="shared" si="22"/>
        <v>190</v>
      </c>
      <c r="J88" s="39">
        <f>IF($C88&gt;0,$C88*1000+COUNTIF($C$1:$C87,$C88),0)</f>
        <v>3004</v>
      </c>
      <c r="K88" s="39">
        <f t="shared" si="23"/>
        <v>5</v>
      </c>
    </row>
    <row r="89" spans="1:11" ht="12.75">
      <c r="A89" s="13">
        <f t="shared" si="25"/>
        <v>22</v>
      </c>
      <c r="B89" s="13">
        <f t="shared" si="26"/>
        <v>4</v>
      </c>
      <c r="C89" s="17">
        <f t="shared" si="19"/>
        <v>13</v>
      </c>
      <c r="D89" s="18">
        <f t="shared" si="20"/>
        <v>30</v>
      </c>
      <c r="E89" s="26">
        <f ca="1" t="shared" si="16"/>
        <v>3</v>
      </c>
      <c r="F89" s="27">
        <f ca="1" t="shared" si="27"/>
        <v>32</v>
      </c>
      <c r="G89" s="27">
        <f ca="1" t="shared" si="24"/>
        <v>1690</v>
      </c>
      <c r="H89" s="26">
        <f t="shared" si="21"/>
        <v>9</v>
      </c>
      <c r="I89" s="26">
        <f t="shared" si="22"/>
        <v>480</v>
      </c>
      <c r="J89" s="39">
        <f>IF($C89&gt;0,$C89*1000+COUNTIF($C$1:$C88,$C89),0)</f>
        <v>13004</v>
      </c>
      <c r="K89" s="39">
        <f t="shared" si="23"/>
        <v>5</v>
      </c>
    </row>
    <row r="90" spans="1:11" ht="12.75">
      <c r="A90" s="13">
        <f t="shared" si="25"/>
        <v>23</v>
      </c>
      <c r="B90" s="13">
        <f t="shared" si="26"/>
        <v>1</v>
      </c>
      <c r="C90" s="17">
        <f t="shared" si="19"/>
        <v>1</v>
      </c>
      <c r="D90" s="18">
        <f t="shared" si="20"/>
        <v>110</v>
      </c>
      <c r="E90" s="26">
        <f ca="1" t="shared" si="16"/>
        <v>2</v>
      </c>
      <c r="F90" s="27">
        <f ca="1" t="shared" si="27"/>
        <v>39.5</v>
      </c>
      <c r="G90" s="27">
        <f ca="1" t="shared" si="24"/>
        <v>2710</v>
      </c>
      <c r="H90" s="26">
        <f t="shared" si="21"/>
        <v>13</v>
      </c>
      <c r="I90" s="26">
        <f t="shared" si="22"/>
        <v>910</v>
      </c>
      <c r="J90" s="39">
        <f>IF($C90&gt;0,$C90*1000+COUNTIF($C$1:$C89,$C90),0)</f>
        <v>1005</v>
      </c>
      <c r="K90" s="39">
        <f t="shared" si="23"/>
        <v>6</v>
      </c>
    </row>
    <row r="91" spans="1:11" ht="12.75">
      <c r="A91" s="13">
        <f t="shared" si="25"/>
        <v>23</v>
      </c>
      <c r="B91" s="13">
        <f t="shared" si="26"/>
        <v>2</v>
      </c>
      <c r="C91" s="17">
        <f t="shared" si="19"/>
        <v>8</v>
      </c>
      <c r="D91" s="18">
        <f t="shared" si="20"/>
        <v>140</v>
      </c>
      <c r="E91" s="26">
        <f ca="1" t="shared" si="16"/>
        <v>1</v>
      </c>
      <c r="F91" s="27">
        <f ca="1" t="shared" si="27"/>
        <v>37.5</v>
      </c>
      <c r="G91" s="27">
        <f ca="1" t="shared" si="24"/>
        <v>2590</v>
      </c>
      <c r="H91" s="26">
        <f t="shared" si="21"/>
        <v>15</v>
      </c>
      <c r="I91" s="26">
        <f t="shared" si="22"/>
        <v>1030</v>
      </c>
      <c r="J91" s="39">
        <f>IF($C91&gt;0,$C91*1000+COUNTIF($C$1:$C90,$C91),0)</f>
        <v>8005</v>
      </c>
      <c r="K91" s="39">
        <f t="shared" si="23"/>
        <v>6</v>
      </c>
    </row>
    <row r="92" spans="1:11" ht="12.75">
      <c r="A92" s="13">
        <f t="shared" si="25"/>
        <v>23</v>
      </c>
      <c r="B92" s="13">
        <f t="shared" si="26"/>
        <v>3</v>
      </c>
      <c r="C92" s="17">
        <f t="shared" si="19"/>
        <v>15</v>
      </c>
      <c r="D92" s="18">
        <f t="shared" si="20"/>
        <v>100</v>
      </c>
      <c r="E92" s="26">
        <f ca="1" t="shared" si="16"/>
        <v>3</v>
      </c>
      <c r="F92" s="27">
        <f ca="1" t="shared" si="27"/>
        <v>39.5</v>
      </c>
      <c r="G92" s="27">
        <f ca="1" t="shared" si="24"/>
        <v>2710</v>
      </c>
      <c r="H92" s="26">
        <f t="shared" si="21"/>
        <v>13</v>
      </c>
      <c r="I92" s="26">
        <f t="shared" si="22"/>
        <v>910</v>
      </c>
      <c r="J92" s="39">
        <f>IF($C92&gt;0,$C92*1000+COUNTIF($C$1:$C91,$C92),0)</f>
        <v>15005</v>
      </c>
      <c r="K92" s="39">
        <f t="shared" si="23"/>
        <v>6</v>
      </c>
    </row>
    <row r="93" spans="1:11" ht="12.75">
      <c r="A93" s="13">
        <f t="shared" si="25"/>
        <v>23</v>
      </c>
      <c r="B93" s="13">
        <f t="shared" si="26"/>
        <v>4</v>
      </c>
      <c r="C93" s="17">
        <f t="shared" si="19"/>
        <v>2</v>
      </c>
      <c r="D93" s="18">
        <f t="shared" si="20"/>
        <v>90</v>
      </c>
      <c r="E93" s="26">
        <f ca="1" t="shared" si="16"/>
        <v>4</v>
      </c>
      <c r="F93" s="27">
        <f ca="1" t="shared" si="27"/>
        <v>41</v>
      </c>
      <c r="G93" s="27">
        <f ca="1" t="shared" si="24"/>
        <v>2850</v>
      </c>
      <c r="H93" s="26">
        <f t="shared" si="21"/>
        <v>11.5</v>
      </c>
      <c r="I93" s="26">
        <f t="shared" si="22"/>
        <v>770</v>
      </c>
      <c r="J93" s="39">
        <f>IF($C93&gt;0,$C93*1000+COUNTIF($C$1:$C92,$C93),0)</f>
        <v>2005</v>
      </c>
      <c r="K93" s="39">
        <f t="shared" si="23"/>
        <v>6</v>
      </c>
    </row>
    <row r="94" spans="1:11" ht="12.75">
      <c r="A94" s="13">
        <f t="shared" si="25"/>
        <v>24</v>
      </c>
      <c r="B94" s="13">
        <f t="shared" si="26"/>
        <v>1</v>
      </c>
      <c r="C94" s="17">
        <f t="shared" si="19"/>
        <v>0</v>
      </c>
      <c r="D94" s="18">
        <f t="shared" si="20"/>
        <v>0</v>
      </c>
      <c r="E94" s="26">
        <f ca="1" t="shared" si="16"/>
        <v>2.5</v>
      </c>
      <c r="F94" s="27">
        <f ca="1" t="shared" si="27"/>
        <v>0</v>
      </c>
      <c r="G94" s="27">
        <f ca="1" t="shared" si="24"/>
        <v>0</v>
      </c>
      <c r="H94" s="26">
        <f t="shared" si="21"/>
        <v>0</v>
      </c>
      <c r="I94" s="26">
        <f t="shared" si="22"/>
        <v>0</v>
      </c>
      <c r="J94" s="39">
        <f>IF($C94&gt;0,$C94*1000+COUNTIF($C$1:$C93,$C94),0)</f>
        <v>0</v>
      </c>
      <c r="K94" s="39">
        <f t="shared" si="23"/>
        <v>1</v>
      </c>
    </row>
    <row r="95" spans="1:11" ht="12.75">
      <c r="A95" s="13">
        <f t="shared" si="25"/>
        <v>24</v>
      </c>
      <c r="B95" s="13">
        <f t="shared" si="26"/>
        <v>2</v>
      </c>
      <c r="C95" s="17">
        <f t="shared" si="19"/>
        <v>0</v>
      </c>
      <c r="D95" s="18">
        <f t="shared" si="20"/>
        <v>0</v>
      </c>
      <c r="E95" s="26">
        <f ca="1" t="shared" si="16"/>
        <v>2.5</v>
      </c>
      <c r="F95" s="27">
        <f ca="1" t="shared" si="27"/>
        <v>0</v>
      </c>
      <c r="G95" s="27">
        <f ca="1" t="shared" si="24"/>
        <v>0</v>
      </c>
      <c r="H95" s="26">
        <f t="shared" si="21"/>
        <v>0</v>
      </c>
      <c r="I95" s="26">
        <f t="shared" si="22"/>
        <v>0</v>
      </c>
      <c r="J95" s="39">
        <f>IF($C95&gt;0,$C95*1000+COUNTIF($C$1:$C94,$C95),0)</f>
        <v>0</v>
      </c>
      <c r="K95" s="39">
        <f t="shared" si="23"/>
        <v>1</v>
      </c>
    </row>
    <row r="96" spans="1:11" ht="12.75">
      <c r="A96" s="13">
        <f t="shared" si="25"/>
        <v>24</v>
      </c>
      <c r="B96" s="13">
        <f t="shared" si="26"/>
        <v>3</v>
      </c>
      <c r="C96" s="17">
        <f t="shared" si="19"/>
        <v>0</v>
      </c>
      <c r="D96" s="18">
        <f t="shared" si="20"/>
        <v>0</v>
      </c>
      <c r="E96" s="26">
        <f ca="1" t="shared" si="16"/>
        <v>2.5</v>
      </c>
      <c r="F96" s="27">
        <f ca="1" t="shared" si="27"/>
        <v>0</v>
      </c>
      <c r="G96" s="27">
        <f ca="1" t="shared" si="24"/>
        <v>0</v>
      </c>
      <c r="H96" s="26">
        <f t="shared" si="21"/>
        <v>0</v>
      </c>
      <c r="I96" s="26">
        <f t="shared" si="22"/>
        <v>0</v>
      </c>
      <c r="J96" s="39">
        <f>IF($C96&gt;0,$C96*1000+COUNTIF($C$1:$C95,$C96),0)</f>
        <v>0</v>
      </c>
      <c r="K96" s="39">
        <f t="shared" si="23"/>
        <v>1</v>
      </c>
    </row>
    <row r="97" spans="1:11" ht="12.75">
      <c r="A97" s="13">
        <f t="shared" si="25"/>
        <v>24</v>
      </c>
      <c r="B97" s="13">
        <f t="shared" si="26"/>
        <v>4</v>
      </c>
      <c r="C97" s="17">
        <f t="shared" si="19"/>
        <v>0</v>
      </c>
      <c r="D97" s="18">
        <f t="shared" si="20"/>
        <v>0</v>
      </c>
      <c r="E97" s="26">
        <f ca="1" t="shared" si="16"/>
        <v>2.5</v>
      </c>
      <c r="F97" s="27">
        <f ca="1" t="shared" si="27"/>
        <v>0</v>
      </c>
      <c r="G97" s="27">
        <f ca="1" t="shared" si="24"/>
        <v>0</v>
      </c>
      <c r="H97" s="26">
        <f t="shared" si="21"/>
        <v>0</v>
      </c>
      <c r="I97" s="26">
        <f t="shared" si="22"/>
        <v>0</v>
      </c>
      <c r="J97" s="39">
        <f>IF($C97&gt;0,$C97*1000+COUNTIF($C$1:$C96,$C97),0)</f>
        <v>0</v>
      </c>
      <c r="K97" s="39">
        <f t="shared" si="23"/>
        <v>1</v>
      </c>
    </row>
    <row r="98" spans="1:11" ht="12.75">
      <c r="A98" s="13">
        <f t="shared" si="25"/>
        <v>25</v>
      </c>
      <c r="B98" s="13">
        <f t="shared" si="26"/>
        <v>1</v>
      </c>
      <c r="C98" s="17">
        <f aca="true" t="shared" si="28" ref="C98:C129">INDEX(Draw,$A98,$B98)</f>
        <v>0</v>
      </c>
      <c r="D98" s="18">
        <f aca="true" t="shared" si="29" ref="D98:D129">IF(ISNUMBER(INDEX(group_results,$A98,MOD(ROW()-2,4)+1)),INDEX(group_results,$A98,MOD(ROW()-2,4)+1),IF($C98&gt;0,"",0))</f>
        <v>0</v>
      </c>
      <c r="E98" s="26">
        <f aca="true" ca="1" t="shared" si="30" ref="E98:E161">IF($D98="",0,COUNTIF(OFFSET($E98,1-$B98,-1,4,1),"&gt;"&amp;D98)+COUNTIF(OFFSET($E98,1-$B98,-1,4,1),"="&amp;D98)*0.5+0.5)</f>
        <v>2.5</v>
      </c>
      <c r="F98" s="27">
        <f ca="1" t="shared" si="27"/>
        <v>0</v>
      </c>
      <c r="G98" s="27">
        <f ca="1" t="shared" si="24"/>
        <v>0</v>
      </c>
      <c r="H98" s="26">
        <f aca="true" t="shared" si="31" ref="H98:H129">IF(C98&gt;0,VLOOKUP(C98,results_table,22,0),0)</f>
        <v>0</v>
      </c>
      <c r="I98" s="26">
        <f aca="true" t="shared" si="32" ref="I98:I129">IF(C98&gt;0,VLOOKUP(C98,results_table,21,0),0)</f>
        <v>0</v>
      </c>
      <c r="J98" s="39">
        <f>IF($C98&gt;0,$C98*1000+COUNTIF($C$1:$C97,$C98),0)</f>
        <v>0</v>
      </c>
      <c r="K98" s="39">
        <f t="shared" si="23"/>
        <v>1</v>
      </c>
    </row>
    <row r="99" spans="1:11" ht="12.75">
      <c r="A99" s="13">
        <f t="shared" si="25"/>
        <v>25</v>
      </c>
      <c r="B99" s="13">
        <f t="shared" si="26"/>
        <v>2</v>
      </c>
      <c r="C99" s="17">
        <f t="shared" si="28"/>
        <v>0</v>
      </c>
      <c r="D99" s="18">
        <f t="shared" si="29"/>
        <v>0</v>
      </c>
      <c r="E99" s="26">
        <f ca="1" t="shared" si="30"/>
        <v>2.5</v>
      </c>
      <c r="F99" s="27">
        <f ca="1" t="shared" si="27"/>
        <v>0</v>
      </c>
      <c r="G99" s="27">
        <f ca="1" t="shared" si="24"/>
        <v>0</v>
      </c>
      <c r="H99" s="26">
        <f t="shared" si="31"/>
        <v>0</v>
      </c>
      <c r="I99" s="26">
        <f t="shared" si="32"/>
        <v>0</v>
      </c>
      <c r="J99" s="39">
        <f>IF($C99&gt;0,$C99*1000+COUNTIF($C$1:$C98,$C99),0)</f>
        <v>0</v>
      </c>
      <c r="K99" s="39">
        <f t="shared" si="23"/>
        <v>1</v>
      </c>
    </row>
    <row r="100" spans="1:11" ht="12.75">
      <c r="A100" s="13">
        <f t="shared" si="25"/>
        <v>25</v>
      </c>
      <c r="B100" s="13">
        <f t="shared" si="26"/>
        <v>3</v>
      </c>
      <c r="C100" s="17">
        <f t="shared" si="28"/>
        <v>0</v>
      </c>
      <c r="D100" s="18">
        <f t="shared" si="29"/>
        <v>0</v>
      </c>
      <c r="E100" s="26">
        <f ca="1" t="shared" si="30"/>
        <v>2.5</v>
      </c>
      <c r="F100" s="27">
        <f ca="1" t="shared" si="27"/>
        <v>0</v>
      </c>
      <c r="G100" s="27">
        <f ca="1" t="shared" si="24"/>
        <v>0</v>
      </c>
      <c r="H100" s="26">
        <f t="shared" si="31"/>
        <v>0</v>
      </c>
      <c r="I100" s="26">
        <f t="shared" si="32"/>
        <v>0</v>
      </c>
      <c r="J100" s="39">
        <f>IF($C100&gt;0,$C100*1000+COUNTIF($C$1:$C99,$C100),0)</f>
        <v>0</v>
      </c>
      <c r="K100" s="39">
        <f t="shared" si="23"/>
        <v>1</v>
      </c>
    </row>
    <row r="101" spans="1:11" ht="12.75">
      <c r="A101" s="13">
        <f t="shared" si="25"/>
        <v>25</v>
      </c>
      <c r="B101" s="13">
        <f t="shared" si="26"/>
        <v>4</v>
      </c>
      <c r="C101" s="17">
        <f t="shared" si="28"/>
        <v>0</v>
      </c>
      <c r="D101" s="18">
        <f t="shared" si="29"/>
        <v>0</v>
      </c>
      <c r="E101" s="26">
        <f ca="1" t="shared" si="30"/>
        <v>2.5</v>
      </c>
      <c r="F101" s="27">
        <f ca="1" t="shared" si="27"/>
        <v>0</v>
      </c>
      <c r="G101" s="27">
        <f ca="1" t="shared" si="24"/>
        <v>0</v>
      </c>
      <c r="H101" s="26">
        <f t="shared" si="31"/>
        <v>0</v>
      </c>
      <c r="I101" s="26">
        <f t="shared" si="32"/>
        <v>0</v>
      </c>
      <c r="J101" s="39">
        <f>IF($C101&gt;0,$C101*1000+COUNTIF($C$1:$C100,$C101),0)</f>
        <v>0</v>
      </c>
      <c r="K101" s="39">
        <f t="shared" si="23"/>
        <v>1</v>
      </c>
    </row>
    <row r="102" spans="1:11" ht="12.75">
      <c r="A102" s="13">
        <f t="shared" si="25"/>
        <v>26</v>
      </c>
      <c r="B102" s="13">
        <f t="shared" si="26"/>
        <v>1</v>
      </c>
      <c r="C102" s="17">
        <f t="shared" si="28"/>
        <v>0</v>
      </c>
      <c r="D102" s="18">
        <f t="shared" si="29"/>
        <v>0</v>
      </c>
      <c r="E102" s="26">
        <f ca="1" t="shared" si="30"/>
        <v>2.5</v>
      </c>
      <c r="F102" s="27">
        <f ca="1" t="shared" si="27"/>
        <v>0</v>
      </c>
      <c r="G102" s="27">
        <f ca="1" t="shared" si="24"/>
        <v>0</v>
      </c>
      <c r="H102" s="26">
        <f t="shared" si="31"/>
        <v>0</v>
      </c>
      <c r="I102" s="26">
        <f t="shared" si="32"/>
        <v>0</v>
      </c>
      <c r="J102" s="39">
        <f>IF($C102&gt;0,$C102*1000+COUNTIF($C$1:$C101,$C102),0)</f>
        <v>0</v>
      </c>
      <c r="K102" s="39">
        <f t="shared" si="23"/>
        <v>1</v>
      </c>
    </row>
    <row r="103" spans="1:11" ht="12.75">
      <c r="A103" s="13">
        <f t="shared" si="25"/>
        <v>26</v>
      </c>
      <c r="B103" s="13">
        <f t="shared" si="26"/>
        <v>2</v>
      </c>
      <c r="C103" s="17">
        <f t="shared" si="28"/>
        <v>0</v>
      </c>
      <c r="D103" s="18">
        <f t="shared" si="29"/>
        <v>0</v>
      </c>
      <c r="E103" s="26">
        <f ca="1" t="shared" si="30"/>
        <v>2.5</v>
      </c>
      <c r="F103" s="27">
        <f ca="1" t="shared" si="27"/>
        <v>0</v>
      </c>
      <c r="G103" s="27">
        <f ca="1" t="shared" si="24"/>
        <v>0</v>
      </c>
      <c r="H103" s="26">
        <f t="shared" si="31"/>
        <v>0</v>
      </c>
      <c r="I103" s="26">
        <f t="shared" si="32"/>
        <v>0</v>
      </c>
      <c r="J103" s="39">
        <f>IF($C103&gt;0,$C103*1000+COUNTIF($C$1:$C102,$C103),0)</f>
        <v>0</v>
      </c>
      <c r="K103" s="39">
        <f t="shared" si="23"/>
        <v>1</v>
      </c>
    </row>
    <row r="104" spans="1:11" ht="12.75">
      <c r="A104" s="13">
        <f t="shared" si="25"/>
        <v>26</v>
      </c>
      <c r="B104" s="13">
        <f t="shared" si="26"/>
        <v>3</v>
      </c>
      <c r="C104" s="17">
        <f t="shared" si="28"/>
        <v>0</v>
      </c>
      <c r="D104" s="18">
        <f t="shared" si="29"/>
        <v>0</v>
      </c>
      <c r="E104" s="26">
        <f ca="1" t="shared" si="30"/>
        <v>2.5</v>
      </c>
      <c r="F104" s="27">
        <f ca="1" t="shared" si="27"/>
        <v>0</v>
      </c>
      <c r="G104" s="27">
        <f ca="1" t="shared" si="24"/>
        <v>0</v>
      </c>
      <c r="H104" s="26">
        <f t="shared" si="31"/>
        <v>0</v>
      </c>
      <c r="I104" s="26">
        <f t="shared" si="32"/>
        <v>0</v>
      </c>
      <c r="J104" s="39">
        <f>IF($C104&gt;0,$C104*1000+COUNTIF($C$1:$C103,$C104),0)</f>
        <v>0</v>
      </c>
      <c r="K104" s="39">
        <f t="shared" si="23"/>
        <v>1</v>
      </c>
    </row>
    <row r="105" spans="1:11" ht="12.75">
      <c r="A105" s="13">
        <f t="shared" si="25"/>
        <v>26</v>
      </c>
      <c r="B105" s="13">
        <f t="shared" si="26"/>
        <v>4</v>
      </c>
      <c r="C105" s="17">
        <f t="shared" si="28"/>
        <v>0</v>
      </c>
      <c r="D105" s="18">
        <f t="shared" si="29"/>
        <v>0</v>
      </c>
      <c r="E105" s="26">
        <f ca="1" t="shared" si="30"/>
        <v>2.5</v>
      </c>
      <c r="F105" s="27">
        <f ca="1" t="shared" si="27"/>
        <v>0</v>
      </c>
      <c r="G105" s="27">
        <f ca="1" t="shared" si="24"/>
        <v>0</v>
      </c>
      <c r="H105" s="26">
        <f t="shared" si="31"/>
        <v>0</v>
      </c>
      <c r="I105" s="26">
        <f t="shared" si="32"/>
        <v>0</v>
      </c>
      <c r="J105" s="39">
        <f>IF($C105&gt;0,$C105*1000+COUNTIF($C$1:$C104,$C105),0)</f>
        <v>0</v>
      </c>
      <c r="K105" s="39">
        <f t="shared" si="23"/>
        <v>1</v>
      </c>
    </row>
    <row r="106" spans="1:11" ht="12.75">
      <c r="A106" s="13">
        <f t="shared" si="25"/>
        <v>27</v>
      </c>
      <c r="B106" s="13">
        <f t="shared" si="26"/>
        <v>1</v>
      </c>
      <c r="C106" s="17">
        <f t="shared" si="28"/>
        <v>0</v>
      </c>
      <c r="D106" s="18">
        <f t="shared" si="29"/>
        <v>0</v>
      </c>
      <c r="E106" s="26">
        <f ca="1" t="shared" si="30"/>
        <v>2.5</v>
      </c>
      <c r="F106" s="27">
        <f ca="1" t="shared" si="27"/>
        <v>0</v>
      </c>
      <c r="G106" s="27">
        <f ca="1" t="shared" si="24"/>
        <v>0</v>
      </c>
      <c r="H106" s="26">
        <f t="shared" si="31"/>
        <v>0</v>
      </c>
      <c r="I106" s="26">
        <f t="shared" si="32"/>
        <v>0</v>
      </c>
      <c r="J106" s="39">
        <f>IF($C106&gt;0,$C106*1000+COUNTIF($C$1:$C105,$C106),0)</f>
        <v>0</v>
      </c>
      <c r="K106" s="39">
        <f t="shared" si="23"/>
        <v>1</v>
      </c>
    </row>
    <row r="107" spans="1:11" ht="12.75">
      <c r="A107" s="13">
        <f t="shared" si="25"/>
        <v>27</v>
      </c>
      <c r="B107" s="13">
        <f t="shared" si="26"/>
        <v>2</v>
      </c>
      <c r="C107" s="17">
        <f t="shared" si="28"/>
        <v>0</v>
      </c>
      <c r="D107" s="18">
        <f t="shared" si="29"/>
        <v>0</v>
      </c>
      <c r="E107" s="26">
        <f ca="1" t="shared" si="30"/>
        <v>2.5</v>
      </c>
      <c r="F107" s="27">
        <f ca="1" t="shared" si="27"/>
        <v>0</v>
      </c>
      <c r="G107" s="27">
        <f ca="1" t="shared" si="24"/>
        <v>0</v>
      </c>
      <c r="H107" s="26">
        <f t="shared" si="31"/>
        <v>0</v>
      </c>
      <c r="I107" s="26">
        <f t="shared" si="32"/>
        <v>0</v>
      </c>
      <c r="J107" s="39">
        <f>IF($C107&gt;0,$C107*1000+COUNTIF($C$1:$C106,$C107),0)</f>
        <v>0</v>
      </c>
      <c r="K107" s="39">
        <f t="shared" si="23"/>
        <v>1</v>
      </c>
    </row>
    <row r="108" spans="1:11" ht="12.75">
      <c r="A108" s="13">
        <f t="shared" si="25"/>
        <v>27</v>
      </c>
      <c r="B108" s="13">
        <f t="shared" si="26"/>
        <v>3</v>
      </c>
      <c r="C108" s="17">
        <f t="shared" si="28"/>
        <v>0</v>
      </c>
      <c r="D108" s="18">
        <f t="shared" si="29"/>
        <v>0</v>
      </c>
      <c r="E108" s="26">
        <f ca="1" t="shared" si="30"/>
        <v>2.5</v>
      </c>
      <c r="F108" s="27">
        <f ca="1" t="shared" si="27"/>
        <v>0</v>
      </c>
      <c r="G108" s="27">
        <f ca="1" t="shared" si="24"/>
        <v>0</v>
      </c>
      <c r="H108" s="26">
        <f t="shared" si="31"/>
        <v>0</v>
      </c>
      <c r="I108" s="26">
        <f t="shared" si="32"/>
        <v>0</v>
      </c>
      <c r="J108" s="39">
        <f>IF($C108&gt;0,$C108*1000+COUNTIF($C$1:$C107,$C108),0)</f>
        <v>0</v>
      </c>
      <c r="K108" s="39">
        <f t="shared" si="23"/>
        <v>1</v>
      </c>
    </row>
    <row r="109" spans="1:11" ht="12.75">
      <c r="A109" s="13">
        <f t="shared" si="25"/>
        <v>27</v>
      </c>
      <c r="B109" s="13">
        <f t="shared" si="26"/>
        <v>4</v>
      </c>
      <c r="C109" s="17">
        <f t="shared" si="28"/>
        <v>0</v>
      </c>
      <c r="D109" s="18">
        <f t="shared" si="29"/>
        <v>0</v>
      </c>
      <c r="E109" s="26">
        <f ca="1" t="shared" si="30"/>
        <v>2.5</v>
      </c>
      <c r="F109" s="27">
        <f ca="1" t="shared" si="27"/>
        <v>0</v>
      </c>
      <c r="G109" s="27">
        <f ca="1" t="shared" si="24"/>
        <v>0</v>
      </c>
      <c r="H109" s="26">
        <f t="shared" si="31"/>
        <v>0</v>
      </c>
      <c r="I109" s="26">
        <f t="shared" si="32"/>
        <v>0</v>
      </c>
      <c r="J109" s="39">
        <f>IF($C109&gt;0,$C109*1000+COUNTIF($C$1:$C108,$C109),0)</f>
        <v>0</v>
      </c>
      <c r="K109" s="39">
        <f t="shared" si="23"/>
        <v>1</v>
      </c>
    </row>
    <row r="110" spans="1:11" ht="12.75">
      <c r="A110" s="13">
        <f t="shared" si="25"/>
        <v>28</v>
      </c>
      <c r="B110" s="13">
        <f t="shared" si="26"/>
        <v>1</v>
      </c>
      <c r="C110" s="17">
        <f t="shared" si="28"/>
        <v>0</v>
      </c>
      <c r="D110" s="18">
        <f t="shared" si="29"/>
        <v>0</v>
      </c>
      <c r="E110" s="26">
        <f ca="1" t="shared" si="30"/>
        <v>2.5</v>
      </c>
      <c r="F110" s="27">
        <f ca="1" t="shared" si="27"/>
        <v>0</v>
      </c>
      <c r="G110" s="27">
        <f ca="1" t="shared" si="24"/>
        <v>0</v>
      </c>
      <c r="H110" s="26">
        <f t="shared" si="31"/>
        <v>0</v>
      </c>
      <c r="I110" s="26">
        <f t="shared" si="32"/>
        <v>0</v>
      </c>
      <c r="J110" s="39">
        <f>IF($C110&gt;0,$C110*1000+COUNTIF($C$1:$C109,$C110),0)</f>
        <v>0</v>
      </c>
      <c r="K110" s="39">
        <f t="shared" si="23"/>
        <v>1</v>
      </c>
    </row>
    <row r="111" spans="1:11" ht="12.75">
      <c r="A111" s="13">
        <f t="shared" si="25"/>
        <v>28</v>
      </c>
      <c r="B111" s="13">
        <f t="shared" si="26"/>
        <v>2</v>
      </c>
      <c r="C111" s="17">
        <f t="shared" si="28"/>
        <v>0</v>
      </c>
      <c r="D111" s="18">
        <f t="shared" si="29"/>
        <v>0</v>
      </c>
      <c r="E111" s="26">
        <f ca="1" t="shared" si="30"/>
        <v>2.5</v>
      </c>
      <c r="F111" s="27">
        <f ca="1" t="shared" si="27"/>
        <v>0</v>
      </c>
      <c r="G111" s="27">
        <f ca="1" t="shared" si="24"/>
        <v>0</v>
      </c>
      <c r="H111" s="26">
        <f t="shared" si="31"/>
        <v>0</v>
      </c>
      <c r="I111" s="26">
        <f t="shared" si="32"/>
        <v>0</v>
      </c>
      <c r="J111" s="39">
        <f>IF($C111&gt;0,$C111*1000+COUNTIF($C$1:$C110,$C111),0)</f>
        <v>0</v>
      </c>
      <c r="K111" s="39">
        <f t="shared" si="23"/>
        <v>1</v>
      </c>
    </row>
    <row r="112" spans="1:11" ht="12.75">
      <c r="A112" s="13">
        <f t="shared" si="25"/>
        <v>28</v>
      </c>
      <c r="B112" s="13">
        <f t="shared" si="26"/>
        <v>3</v>
      </c>
      <c r="C112" s="17">
        <f t="shared" si="28"/>
        <v>0</v>
      </c>
      <c r="D112" s="18">
        <f t="shared" si="29"/>
        <v>0</v>
      </c>
      <c r="E112" s="26">
        <f ca="1" t="shared" si="30"/>
        <v>2.5</v>
      </c>
      <c r="F112" s="27">
        <f ca="1" t="shared" si="27"/>
        <v>0</v>
      </c>
      <c r="G112" s="27">
        <f ca="1" t="shared" si="24"/>
        <v>0</v>
      </c>
      <c r="H112" s="26">
        <f t="shared" si="31"/>
        <v>0</v>
      </c>
      <c r="I112" s="26">
        <f t="shared" si="32"/>
        <v>0</v>
      </c>
      <c r="J112" s="39">
        <f>IF($C112&gt;0,$C112*1000+COUNTIF($C$1:$C111,$C112),0)</f>
        <v>0</v>
      </c>
      <c r="K112" s="39">
        <f t="shared" si="23"/>
        <v>1</v>
      </c>
    </row>
    <row r="113" spans="1:11" ht="12.75">
      <c r="A113" s="13">
        <f t="shared" si="25"/>
        <v>28</v>
      </c>
      <c r="B113" s="13">
        <f t="shared" si="26"/>
        <v>4</v>
      </c>
      <c r="C113" s="17">
        <f t="shared" si="28"/>
        <v>0</v>
      </c>
      <c r="D113" s="18">
        <f t="shared" si="29"/>
        <v>0</v>
      </c>
      <c r="E113" s="26">
        <f ca="1" t="shared" si="30"/>
        <v>2.5</v>
      </c>
      <c r="F113" s="27">
        <f ca="1" t="shared" si="27"/>
        <v>0</v>
      </c>
      <c r="G113" s="27">
        <f ca="1" t="shared" si="24"/>
        <v>0</v>
      </c>
      <c r="H113" s="26">
        <f t="shared" si="31"/>
        <v>0</v>
      </c>
      <c r="I113" s="26">
        <f t="shared" si="32"/>
        <v>0</v>
      </c>
      <c r="J113" s="39">
        <f>IF($C113&gt;0,$C113*1000+COUNTIF($C$1:$C112,$C113),0)</f>
        <v>0</v>
      </c>
      <c r="K113" s="39">
        <f t="shared" si="23"/>
        <v>1</v>
      </c>
    </row>
    <row r="114" spans="1:11" ht="12.75">
      <c r="A114" s="13">
        <f t="shared" si="25"/>
        <v>29</v>
      </c>
      <c r="B114" s="13">
        <f t="shared" si="26"/>
        <v>1</v>
      </c>
      <c r="C114" s="17">
        <f t="shared" si="28"/>
        <v>0</v>
      </c>
      <c r="D114" s="18">
        <f t="shared" si="29"/>
        <v>0</v>
      </c>
      <c r="E114" s="26">
        <f ca="1" t="shared" si="30"/>
        <v>2.5</v>
      </c>
      <c r="F114" s="27">
        <f ca="1" t="shared" si="27"/>
        <v>0</v>
      </c>
      <c r="G114" s="27">
        <f ca="1" t="shared" si="24"/>
        <v>0</v>
      </c>
      <c r="H114" s="26">
        <f t="shared" si="31"/>
        <v>0</v>
      </c>
      <c r="I114" s="26">
        <f t="shared" si="32"/>
        <v>0</v>
      </c>
      <c r="J114" s="39">
        <f>IF($C114&gt;0,$C114*1000+COUNTIF($C$1:$C113,$C114),0)</f>
        <v>0</v>
      </c>
      <c r="K114" s="39">
        <f t="shared" si="23"/>
        <v>1</v>
      </c>
    </row>
    <row r="115" spans="1:11" ht="12.75">
      <c r="A115" s="13">
        <f t="shared" si="25"/>
        <v>29</v>
      </c>
      <c r="B115" s="13">
        <f t="shared" si="26"/>
        <v>2</v>
      </c>
      <c r="C115" s="17">
        <f t="shared" si="28"/>
        <v>0</v>
      </c>
      <c r="D115" s="18">
        <f t="shared" si="29"/>
        <v>0</v>
      </c>
      <c r="E115" s="26">
        <f ca="1" t="shared" si="30"/>
        <v>2.5</v>
      </c>
      <c r="F115" s="27">
        <f ca="1" t="shared" si="27"/>
        <v>0</v>
      </c>
      <c r="G115" s="27">
        <f ca="1" t="shared" si="24"/>
        <v>0</v>
      </c>
      <c r="H115" s="26">
        <f t="shared" si="31"/>
        <v>0</v>
      </c>
      <c r="I115" s="26">
        <f t="shared" si="32"/>
        <v>0</v>
      </c>
      <c r="J115" s="39">
        <f>IF($C115&gt;0,$C115*1000+COUNTIF($C$1:$C114,$C115),0)</f>
        <v>0</v>
      </c>
      <c r="K115" s="39">
        <f t="shared" si="23"/>
        <v>1</v>
      </c>
    </row>
    <row r="116" spans="1:11" ht="12.75">
      <c r="A116" s="13">
        <f t="shared" si="25"/>
        <v>29</v>
      </c>
      <c r="B116" s="13">
        <f t="shared" si="26"/>
        <v>3</v>
      </c>
      <c r="C116" s="17">
        <f t="shared" si="28"/>
        <v>0</v>
      </c>
      <c r="D116" s="18">
        <f t="shared" si="29"/>
        <v>0</v>
      </c>
      <c r="E116" s="26">
        <f ca="1" t="shared" si="30"/>
        <v>2.5</v>
      </c>
      <c r="F116" s="27">
        <f ca="1" t="shared" si="27"/>
        <v>0</v>
      </c>
      <c r="G116" s="27">
        <f ca="1" t="shared" si="24"/>
        <v>0</v>
      </c>
      <c r="H116" s="26">
        <f t="shared" si="31"/>
        <v>0</v>
      </c>
      <c r="I116" s="26">
        <f t="shared" si="32"/>
        <v>0</v>
      </c>
      <c r="J116" s="39">
        <f>IF($C116&gt;0,$C116*1000+COUNTIF($C$1:$C115,$C116),0)</f>
        <v>0</v>
      </c>
      <c r="K116" s="39">
        <f t="shared" si="23"/>
        <v>1</v>
      </c>
    </row>
    <row r="117" spans="1:11" ht="12.75">
      <c r="A117" s="13">
        <f t="shared" si="25"/>
        <v>29</v>
      </c>
      <c r="B117" s="13">
        <f t="shared" si="26"/>
        <v>4</v>
      </c>
      <c r="C117" s="17">
        <f t="shared" si="28"/>
        <v>0</v>
      </c>
      <c r="D117" s="18">
        <f t="shared" si="29"/>
        <v>0</v>
      </c>
      <c r="E117" s="26">
        <f ca="1" t="shared" si="30"/>
        <v>2.5</v>
      </c>
      <c r="F117" s="27">
        <f ca="1" t="shared" si="27"/>
        <v>0</v>
      </c>
      <c r="G117" s="27">
        <f ca="1" t="shared" si="24"/>
        <v>0</v>
      </c>
      <c r="H117" s="26">
        <f t="shared" si="31"/>
        <v>0</v>
      </c>
      <c r="I117" s="26">
        <f t="shared" si="32"/>
        <v>0</v>
      </c>
      <c r="J117" s="39">
        <f>IF($C117&gt;0,$C117*1000+COUNTIF($C$1:$C116,$C117),0)</f>
        <v>0</v>
      </c>
      <c r="K117" s="39">
        <f t="shared" si="23"/>
        <v>1</v>
      </c>
    </row>
    <row r="118" spans="1:11" ht="12.75">
      <c r="A118" s="13">
        <f t="shared" si="25"/>
        <v>30</v>
      </c>
      <c r="B118" s="13">
        <f t="shared" si="26"/>
        <v>1</v>
      </c>
      <c r="C118" s="17">
        <f t="shared" si="28"/>
        <v>0</v>
      </c>
      <c r="D118" s="18">
        <f t="shared" si="29"/>
        <v>0</v>
      </c>
      <c r="E118" s="26">
        <f ca="1" t="shared" si="30"/>
        <v>2.5</v>
      </c>
      <c r="F118" s="27">
        <f ca="1" t="shared" si="27"/>
        <v>0</v>
      </c>
      <c r="G118" s="27">
        <f ca="1" t="shared" si="24"/>
        <v>0</v>
      </c>
      <c r="H118" s="26">
        <f t="shared" si="31"/>
        <v>0</v>
      </c>
      <c r="I118" s="26">
        <f t="shared" si="32"/>
        <v>0</v>
      </c>
      <c r="J118" s="39">
        <f>IF($C118&gt;0,$C118*1000+COUNTIF($C$1:$C117,$C118),0)</f>
        <v>0</v>
      </c>
      <c r="K118" s="39">
        <f t="shared" si="23"/>
        <v>1</v>
      </c>
    </row>
    <row r="119" spans="1:11" ht="12.75">
      <c r="A119" s="13">
        <f t="shared" si="25"/>
        <v>30</v>
      </c>
      <c r="B119" s="13">
        <f t="shared" si="26"/>
        <v>2</v>
      </c>
      <c r="C119" s="17">
        <f t="shared" si="28"/>
        <v>0</v>
      </c>
      <c r="D119" s="18">
        <f t="shared" si="29"/>
        <v>0</v>
      </c>
      <c r="E119" s="26">
        <f ca="1" t="shared" si="30"/>
        <v>2.5</v>
      </c>
      <c r="F119" s="27">
        <f ca="1" t="shared" si="27"/>
        <v>0</v>
      </c>
      <c r="G119" s="27">
        <f ca="1" t="shared" si="24"/>
        <v>0</v>
      </c>
      <c r="H119" s="26">
        <f t="shared" si="31"/>
        <v>0</v>
      </c>
      <c r="I119" s="26">
        <f t="shared" si="32"/>
        <v>0</v>
      </c>
      <c r="J119" s="39">
        <f>IF($C119&gt;0,$C119*1000+COUNTIF($C$1:$C118,$C119),0)</f>
        <v>0</v>
      </c>
      <c r="K119" s="39">
        <f t="shared" si="23"/>
        <v>1</v>
      </c>
    </row>
    <row r="120" spans="1:11" ht="12.75">
      <c r="A120" s="13">
        <f t="shared" si="25"/>
        <v>30</v>
      </c>
      <c r="B120" s="13">
        <f t="shared" si="26"/>
        <v>3</v>
      </c>
      <c r="C120" s="17">
        <f t="shared" si="28"/>
        <v>0</v>
      </c>
      <c r="D120" s="18">
        <f t="shared" si="29"/>
        <v>0</v>
      </c>
      <c r="E120" s="26">
        <f ca="1" t="shared" si="30"/>
        <v>2.5</v>
      </c>
      <c r="F120" s="27">
        <f ca="1" t="shared" si="27"/>
        <v>0</v>
      </c>
      <c r="G120" s="27">
        <f ca="1" t="shared" si="24"/>
        <v>0</v>
      </c>
      <c r="H120" s="26">
        <f t="shared" si="31"/>
        <v>0</v>
      </c>
      <c r="I120" s="26">
        <f t="shared" si="32"/>
        <v>0</v>
      </c>
      <c r="J120" s="39">
        <f>IF($C120&gt;0,$C120*1000+COUNTIF($C$1:$C119,$C120),0)</f>
        <v>0</v>
      </c>
      <c r="K120" s="39">
        <f t="shared" si="23"/>
        <v>1</v>
      </c>
    </row>
    <row r="121" spans="1:11" ht="12.75">
      <c r="A121" s="13">
        <f t="shared" si="25"/>
        <v>30</v>
      </c>
      <c r="B121" s="13">
        <f t="shared" si="26"/>
        <v>4</v>
      </c>
      <c r="C121" s="17">
        <f t="shared" si="28"/>
        <v>0</v>
      </c>
      <c r="D121" s="18">
        <f t="shared" si="29"/>
        <v>0</v>
      </c>
      <c r="E121" s="26">
        <f ca="1" t="shared" si="30"/>
        <v>2.5</v>
      </c>
      <c r="F121" s="27">
        <f ca="1" t="shared" si="27"/>
        <v>0</v>
      </c>
      <c r="G121" s="27">
        <f ca="1" t="shared" si="24"/>
        <v>0</v>
      </c>
      <c r="H121" s="26">
        <f t="shared" si="31"/>
        <v>0</v>
      </c>
      <c r="I121" s="26">
        <f t="shared" si="32"/>
        <v>0</v>
      </c>
      <c r="J121" s="39">
        <f>IF($C121&gt;0,$C121*1000+COUNTIF($C$1:$C120,$C121),0)</f>
        <v>0</v>
      </c>
      <c r="K121" s="39">
        <f t="shared" si="23"/>
        <v>1</v>
      </c>
    </row>
    <row r="122" spans="1:11" ht="12.75">
      <c r="A122" s="13">
        <f t="shared" si="25"/>
        <v>31</v>
      </c>
      <c r="B122" s="13">
        <f t="shared" si="26"/>
        <v>1</v>
      </c>
      <c r="C122" s="17">
        <f t="shared" si="28"/>
        <v>0</v>
      </c>
      <c r="D122" s="18">
        <f t="shared" si="29"/>
        <v>0</v>
      </c>
      <c r="E122" s="26">
        <f ca="1" t="shared" si="30"/>
        <v>2.5</v>
      </c>
      <c r="F122" s="27">
        <f ca="1" t="shared" si="27"/>
        <v>0</v>
      </c>
      <c r="G122" s="27">
        <f ca="1" t="shared" si="24"/>
        <v>0</v>
      </c>
      <c r="H122" s="26">
        <f t="shared" si="31"/>
        <v>0</v>
      </c>
      <c r="I122" s="26">
        <f t="shared" si="32"/>
        <v>0</v>
      </c>
      <c r="J122" s="39">
        <f>IF($C122&gt;0,$C122*1000+COUNTIF($C$1:$C121,$C122),0)</f>
        <v>0</v>
      </c>
      <c r="K122" s="39">
        <f t="shared" si="23"/>
        <v>1</v>
      </c>
    </row>
    <row r="123" spans="1:11" ht="12.75">
      <c r="A123" s="13">
        <f t="shared" si="25"/>
        <v>31</v>
      </c>
      <c r="B123" s="13">
        <f t="shared" si="26"/>
        <v>2</v>
      </c>
      <c r="C123" s="17">
        <f t="shared" si="28"/>
        <v>0</v>
      </c>
      <c r="D123" s="18">
        <f t="shared" si="29"/>
        <v>0</v>
      </c>
      <c r="E123" s="26">
        <f ca="1" t="shared" si="30"/>
        <v>2.5</v>
      </c>
      <c r="F123" s="27">
        <f ca="1" t="shared" si="27"/>
        <v>0</v>
      </c>
      <c r="G123" s="27">
        <f ca="1" t="shared" si="24"/>
        <v>0</v>
      </c>
      <c r="H123" s="26">
        <f t="shared" si="31"/>
        <v>0</v>
      </c>
      <c r="I123" s="26">
        <f t="shared" si="32"/>
        <v>0</v>
      </c>
      <c r="J123" s="39">
        <f>IF($C123&gt;0,$C123*1000+COUNTIF($C$1:$C122,$C123),0)</f>
        <v>0</v>
      </c>
      <c r="K123" s="39">
        <f t="shared" si="23"/>
        <v>1</v>
      </c>
    </row>
    <row r="124" spans="1:11" ht="12.75">
      <c r="A124" s="13">
        <f t="shared" si="25"/>
        <v>31</v>
      </c>
      <c r="B124" s="13">
        <f t="shared" si="26"/>
        <v>3</v>
      </c>
      <c r="C124" s="17">
        <f t="shared" si="28"/>
        <v>0</v>
      </c>
      <c r="D124" s="18">
        <f t="shared" si="29"/>
        <v>0</v>
      </c>
      <c r="E124" s="26">
        <f ca="1" t="shared" si="30"/>
        <v>2.5</v>
      </c>
      <c r="F124" s="27">
        <f ca="1" t="shared" si="27"/>
        <v>0</v>
      </c>
      <c r="G124" s="27">
        <f ca="1" t="shared" si="24"/>
        <v>0</v>
      </c>
      <c r="H124" s="26">
        <f t="shared" si="31"/>
        <v>0</v>
      </c>
      <c r="I124" s="26">
        <f t="shared" si="32"/>
        <v>0</v>
      </c>
      <c r="J124" s="39">
        <f>IF($C124&gt;0,$C124*1000+COUNTIF($C$1:$C123,$C124),0)</f>
        <v>0</v>
      </c>
      <c r="K124" s="39">
        <f t="shared" si="23"/>
        <v>1</v>
      </c>
    </row>
    <row r="125" spans="1:11" ht="12.75">
      <c r="A125" s="13">
        <f t="shared" si="25"/>
        <v>31</v>
      </c>
      <c r="B125" s="13">
        <f t="shared" si="26"/>
        <v>4</v>
      </c>
      <c r="C125" s="17">
        <f t="shared" si="28"/>
        <v>0</v>
      </c>
      <c r="D125" s="18">
        <f t="shared" si="29"/>
        <v>0</v>
      </c>
      <c r="E125" s="26">
        <f ca="1" t="shared" si="30"/>
        <v>2.5</v>
      </c>
      <c r="F125" s="27">
        <f ca="1" t="shared" si="27"/>
        <v>0</v>
      </c>
      <c r="G125" s="27">
        <f ca="1" t="shared" si="24"/>
        <v>0</v>
      </c>
      <c r="H125" s="26">
        <f t="shared" si="31"/>
        <v>0</v>
      </c>
      <c r="I125" s="26">
        <f t="shared" si="32"/>
        <v>0</v>
      </c>
      <c r="J125" s="39">
        <f>IF($C125&gt;0,$C125*1000+COUNTIF($C$1:$C124,$C125),0)</f>
        <v>0</v>
      </c>
      <c r="K125" s="39">
        <f t="shared" si="23"/>
        <v>1</v>
      </c>
    </row>
    <row r="126" spans="1:11" ht="12.75">
      <c r="A126" s="13">
        <f t="shared" si="25"/>
        <v>32</v>
      </c>
      <c r="B126" s="13">
        <f t="shared" si="26"/>
        <v>1</v>
      </c>
      <c r="C126" s="17">
        <f t="shared" si="28"/>
        <v>0</v>
      </c>
      <c r="D126" s="18">
        <f t="shared" si="29"/>
        <v>0</v>
      </c>
      <c r="E126" s="26">
        <f ca="1" t="shared" si="30"/>
        <v>2.5</v>
      </c>
      <c r="F126" s="27">
        <f ca="1" t="shared" si="27"/>
        <v>0</v>
      </c>
      <c r="G126" s="27">
        <f ca="1" t="shared" si="24"/>
        <v>0</v>
      </c>
      <c r="H126" s="26">
        <f t="shared" si="31"/>
        <v>0</v>
      </c>
      <c r="I126" s="26">
        <f t="shared" si="32"/>
        <v>0</v>
      </c>
      <c r="J126" s="39">
        <f>IF($C126&gt;0,$C126*1000+COUNTIF($C$1:$C125,$C126),0)</f>
        <v>0</v>
      </c>
      <c r="K126" s="39">
        <f t="shared" si="23"/>
        <v>1</v>
      </c>
    </row>
    <row r="127" spans="1:11" ht="12.75">
      <c r="A127" s="13">
        <f t="shared" si="25"/>
        <v>32</v>
      </c>
      <c r="B127" s="13">
        <f t="shared" si="26"/>
        <v>2</v>
      </c>
      <c r="C127" s="17">
        <f t="shared" si="28"/>
        <v>0</v>
      </c>
      <c r="D127" s="18">
        <f t="shared" si="29"/>
        <v>0</v>
      </c>
      <c r="E127" s="26">
        <f ca="1" t="shared" si="30"/>
        <v>2.5</v>
      </c>
      <c r="F127" s="27">
        <f ca="1" t="shared" si="27"/>
        <v>0</v>
      </c>
      <c r="G127" s="27">
        <f ca="1" t="shared" si="24"/>
        <v>0</v>
      </c>
      <c r="H127" s="26">
        <f t="shared" si="31"/>
        <v>0</v>
      </c>
      <c r="I127" s="26">
        <f t="shared" si="32"/>
        <v>0</v>
      </c>
      <c r="J127" s="39">
        <f>IF($C127&gt;0,$C127*1000+COUNTIF($C$1:$C126,$C127),0)</f>
        <v>0</v>
      </c>
      <c r="K127" s="39">
        <f t="shared" si="23"/>
        <v>1</v>
      </c>
    </row>
    <row r="128" spans="1:11" ht="12.75">
      <c r="A128" s="13">
        <f t="shared" si="25"/>
        <v>32</v>
      </c>
      <c r="B128" s="13">
        <f t="shared" si="26"/>
        <v>3</v>
      </c>
      <c r="C128" s="17">
        <f t="shared" si="28"/>
        <v>0</v>
      </c>
      <c r="D128" s="18">
        <f t="shared" si="29"/>
        <v>0</v>
      </c>
      <c r="E128" s="26">
        <f ca="1" t="shared" si="30"/>
        <v>2.5</v>
      </c>
      <c r="F128" s="27">
        <f ca="1" t="shared" si="27"/>
        <v>0</v>
      </c>
      <c r="G128" s="27">
        <f ca="1" t="shared" si="24"/>
        <v>0</v>
      </c>
      <c r="H128" s="26">
        <f t="shared" si="31"/>
        <v>0</v>
      </c>
      <c r="I128" s="26">
        <f t="shared" si="32"/>
        <v>0</v>
      </c>
      <c r="J128" s="39">
        <f>IF($C128&gt;0,$C128*1000+COUNTIF($C$1:$C127,$C128),0)</f>
        <v>0</v>
      </c>
      <c r="K128" s="39">
        <f t="shared" si="23"/>
        <v>1</v>
      </c>
    </row>
    <row r="129" spans="1:11" ht="12.75">
      <c r="A129" s="13">
        <f t="shared" si="25"/>
        <v>32</v>
      </c>
      <c r="B129" s="13">
        <f t="shared" si="26"/>
        <v>4</v>
      </c>
      <c r="C129" s="17">
        <f t="shared" si="28"/>
        <v>0</v>
      </c>
      <c r="D129" s="18">
        <f t="shared" si="29"/>
        <v>0</v>
      </c>
      <c r="E129" s="26">
        <f ca="1" t="shared" si="30"/>
        <v>2.5</v>
      </c>
      <c r="F129" s="27">
        <f ca="1" t="shared" si="27"/>
        <v>0</v>
      </c>
      <c r="G129" s="27">
        <f ca="1" t="shared" si="24"/>
        <v>0</v>
      </c>
      <c r="H129" s="26">
        <f t="shared" si="31"/>
        <v>0</v>
      </c>
      <c r="I129" s="26">
        <f t="shared" si="32"/>
        <v>0</v>
      </c>
      <c r="J129" s="39">
        <f>IF($C129&gt;0,$C129*1000+COUNTIF($C$1:$C128,$C129),0)</f>
        <v>0</v>
      </c>
      <c r="K129" s="39">
        <f t="shared" si="23"/>
        <v>1</v>
      </c>
    </row>
    <row r="130" spans="1:11" ht="12.75">
      <c r="A130" s="13">
        <f t="shared" si="25"/>
        <v>33</v>
      </c>
      <c r="B130" s="13">
        <f t="shared" si="26"/>
        <v>1</v>
      </c>
      <c r="C130" s="17">
        <f aca="true" t="shared" si="33" ref="C130:C161">INDEX(Draw,$A130,$B130)</f>
        <v>0</v>
      </c>
      <c r="D130" s="18">
        <f aca="true" t="shared" si="34" ref="D130:D161">IF(ISNUMBER(INDEX(group_results,$A130,MOD(ROW()-2,4)+1)),INDEX(group_results,$A130,MOD(ROW()-2,4)+1),IF($C130&gt;0,"",0))</f>
        <v>0</v>
      </c>
      <c r="E130" s="26">
        <f ca="1" t="shared" si="30"/>
        <v>2.5</v>
      </c>
      <c r="F130" s="27">
        <f ca="1" t="shared" si="27"/>
        <v>0</v>
      </c>
      <c r="G130" s="27">
        <f ca="1" t="shared" si="24"/>
        <v>0</v>
      </c>
      <c r="H130" s="26">
        <f aca="true" t="shared" si="35" ref="H130:H161">IF(C130&gt;0,VLOOKUP(C130,results_table,22,0),0)</f>
        <v>0</v>
      </c>
      <c r="I130" s="26">
        <f aca="true" t="shared" si="36" ref="I130:I161">IF(C130&gt;0,VLOOKUP(C130,results_table,21,0),0)</f>
        <v>0</v>
      </c>
      <c r="J130" s="39">
        <f>IF($C130&gt;0,$C130*1000+COUNTIF($C$1:$C129,$C130),0)</f>
        <v>0</v>
      </c>
      <c r="K130" s="39">
        <f t="shared" si="23"/>
        <v>1</v>
      </c>
    </row>
    <row r="131" spans="1:11" ht="12.75">
      <c r="A131" s="13">
        <f t="shared" si="25"/>
        <v>33</v>
      </c>
      <c r="B131" s="13">
        <f t="shared" si="26"/>
        <v>2</v>
      </c>
      <c r="C131" s="17">
        <f t="shared" si="33"/>
        <v>0</v>
      </c>
      <c r="D131" s="18">
        <f t="shared" si="34"/>
        <v>0</v>
      </c>
      <c r="E131" s="26">
        <f ca="1" t="shared" si="30"/>
        <v>2.5</v>
      </c>
      <c r="F131" s="27">
        <f ca="1" t="shared" si="27"/>
        <v>0</v>
      </c>
      <c r="G131" s="27">
        <f ca="1" t="shared" si="24"/>
        <v>0</v>
      </c>
      <c r="H131" s="26">
        <f t="shared" si="35"/>
        <v>0</v>
      </c>
      <c r="I131" s="26">
        <f t="shared" si="36"/>
        <v>0</v>
      </c>
      <c r="J131" s="39">
        <f>IF($C131&gt;0,$C131*1000+COUNTIF($C$1:$C130,$C131),0)</f>
        <v>0</v>
      </c>
      <c r="K131" s="39">
        <f aca="true" t="shared" si="37" ref="K131:K161">MOD(J131,1000)+1</f>
        <v>1</v>
      </c>
    </row>
    <row r="132" spans="1:11" ht="12.75">
      <c r="A132" s="13">
        <f t="shared" si="25"/>
        <v>33</v>
      </c>
      <c r="B132" s="13">
        <f t="shared" si="26"/>
        <v>3</v>
      </c>
      <c r="C132" s="17">
        <f t="shared" si="33"/>
        <v>0</v>
      </c>
      <c r="D132" s="18">
        <f t="shared" si="34"/>
        <v>0</v>
      </c>
      <c r="E132" s="26">
        <f ca="1" t="shared" si="30"/>
        <v>2.5</v>
      </c>
      <c r="F132" s="27">
        <f ca="1" t="shared" si="27"/>
        <v>0</v>
      </c>
      <c r="G132" s="27">
        <f ca="1" t="shared" si="24"/>
        <v>0</v>
      </c>
      <c r="H132" s="26">
        <f t="shared" si="35"/>
        <v>0</v>
      </c>
      <c r="I132" s="26">
        <f t="shared" si="36"/>
        <v>0</v>
      </c>
      <c r="J132" s="39">
        <f>IF($C132&gt;0,$C132*1000+COUNTIF($C$1:$C131,$C132),0)</f>
        <v>0</v>
      </c>
      <c r="K132" s="39">
        <f t="shared" si="37"/>
        <v>1</v>
      </c>
    </row>
    <row r="133" spans="1:11" ht="12.75">
      <c r="A133" s="13">
        <f t="shared" si="25"/>
        <v>33</v>
      </c>
      <c r="B133" s="13">
        <f t="shared" si="26"/>
        <v>4</v>
      </c>
      <c r="C133" s="17">
        <f t="shared" si="33"/>
        <v>0</v>
      </c>
      <c r="D133" s="18">
        <f t="shared" si="34"/>
        <v>0</v>
      </c>
      <c r="E133" s="26">
        <f ca="1" t="shared" si="30"/>
        <v>2.5</v>
      </c>
      <c r="F133" s="27">
        <f ca="1" t="shared" si="27"/>
        <v>0</v>
      </c>
      <c r="G133" s="27">
        <f aca="true" ca="1" t="shared" si="38" ref="G133:G161">SUM(OFFSET($I133,1-$B133,0,4,1))-$I133</f>
        <v>0</v>
      </c>
      <c r="H133" s="26">
        <f t="shared" si="35"/>
        <v>0</v>
      </c>
      <c r="I133" s="26">
        <f t="shared" si="36"/>
        <v>0</v>
      </c>
      <c r="J133" s="39">
        <f>IF($C133&gt;0,$C133*1000+COUNTIF($C$1:$C132,$C133),0)</f>
        <v>0</v>
      </c>
      <c r="K133" s="39">
        <f t="shared" si="37"/>
        <v>1</v>
      </c>
    </row>
    <row r="134" spans="1:11" ht="12.75">
      <c r="A134" s="13">
        <f t="shared" si="25"/>
        <v>34</v>
      </c>
      <c r="B134" s="13">
        <f t="shared" si="26"/>
        <v>1</v>
      </c>
      <c r="C134" s="17">
        <f t="shared" si="33"/>
        <v>0</v>
      </c>
      <c r="D134" s="18">
        <f t="shared" si="34"/>
        <v>0</v>
      </c>
      <c r="E134" s="26">
        <f ca="1" t="shared" si="30"/>
        <v>2.5</v>
      </c>
      <c r="F134" s="27">
        <f ca="1" t="shared" si="27"/>
        <v>0</v>
      </c>
      <c r="G134" s="27">
        <f ca="1" t="shared" si="38"/>
        <v>0</v>
      </c>
      <c r="H134" s="26">
        <f t="shared" si="35"/>
        <v>0</v>
      </c>
      <c r="I134" s="26">
        <f t="shared" si="36"/>
        <v>0</v>
      </c>
      <c r="J134" s="39">
        <f>IF($C134&gt;0,$C134*1000+COUNTIF($C$1:$C133,$C134),0)</f>
        <v>0</v>
      </c>
      <c r="K134" s="39">
        <f t="shared" si="37"/>
        <v>1</v>
      </c>
    </row>
    <row r="135" spans="1:11" ht="12.75">
      <c r="A135" s="13">
        <f t="shared" si="25"/>
        <v>34</v>
      </c>
      <c r="B135" s="13">
        <f t="shared" si="26"/>
        <v>2</v>
      </c>
      <c r="C135" s="17">
        <f t="shared" si="33"/>
        <v>0</v>
      </c>
      <c r="D135" s="18">
        <f t="shared" si="34"/>
        <v>0</v>
      </c>
      <c r="E135" s="26">
        <f ca="1" t="shared" si="30"/>
        <v>2.5</v>
      </c>
      <c r="F135" s="27">
        <f ca="1" t="shared" si="27"/>
        <v>0</v>
      </c>
      <c r="G135" s="27">
        <f ca="1" t="shared" si="38"/>
        <v>0</v>
      </c>
      <c r="H135" s="26">
        <f t="shared" si="35"/>
        <v>0</v>
      </c>
      <c r="I135" s="26">
        <f t="shared" si="36"/>
        <v>0</v>
      </c>
      <c r="J135" s="39">
        <f>IF($C135&gt;0,$C135*1000+COUNTIF($C$1:$C134,$C135),0)</f>
        <v>0</v>
      </c>
      <c r="K135" s="39">
        <f t="shared" si="37"/>
        <v>1</v>
      </c>
    </row>
    <row r="136" spans="1:11" ht="12.75">
      <c r="A136" s="13">
        <f t="shared" si="25"/>
        <v>34</v>
      </c>
      <c r="B136" s="13">
        <f t="shared" si="26"/>
        <v>3</v>
      </c>
      <c r="C136" s="17">
        <f t="shared" si="33"/>
        <v>0</v>
      </c>
      <c r="D136" s="18">
        <f t="shared" si="34"/>
        <v>0</v>
      </c>
      <c r="E136" s="26">
        <f ca="1" t="shared" si="30"/>
        <v>2.5</v>
      </c>
      <c r="F136" s="27">
        <f ca="1" t="shared" si="27"/>
        <v>0</v>
      </c>
      <c r="G136" s="27">
        <f ca="1" t="shared" si="38"/>
        <v>0</v>
      </c>
      <c r="H136" s="26">
        <f t="shared" si="35"/>
        <v>0</v>
      </c>
      <c r="I136" s="26">
        <f t="shared" si="36"/>
        <v>0</v>
      </c>
      <c r="J136" s="39">
        <f>IF($C136&gt;0,$C136*1000+COUNTIF($C$1:$C135,$C136),0)</f>
        <v>0</v>
      </c>
      <c r="K136" s="39">
        <f t="shared" si="37"/>
        <v>1</v>
      </c>
    </row>
    <row r="137" spans="1:11" ht="12.75">
      <c r="A137" s="13">
        <f t="shared" si="25"/>
        <v>34</v>
      </c>
      <c r="B137" s="13">
        <f t="shared" si="26"/>
        <v>4</v>
      </c>
      <c r="C137" s="17">
        <f t="shared" si="33"/>
        <v>0</v>
      </c>
      <c r="D137" s="18">
        <f t="shared" si="34"/>
        <v>0</v>
      </c>
      <c r="E137" s="26">
        <f ca="1" t="shared" si="30"/>
        <v>2.5</v>
      </c>
      <c r="F137" s="27">
        <f ca="1" t="shared" si="27"/>
        <v>0</v>
      </c>
      <c r="G137" s="27">
        <f ca="1" t="shared" si="38"/>
        <v>0</v>
      </c>
      <c r="H137" s="26">
        <f t="shared" si="35"/>
        <v>0</v>
      </c>
      <c r="I137" s="26">
        <f t="shared" si="36"/>
        <v>0</v>
      </c>
      <c r="J137" s="39">
        <f>IF($C137&gt;0,$C137*1000+COUNTIF($C$1:$C136,$C137),0)</f>
        <v>0</v>
      </c>
      <c r="K137" s="39">
        <f t="shared" si="37"/>
        <v>1</v>
      </c>
    </row>
    <row r="138" spans="1:11" ht="12.75">
      <c r="A138" s="13">
        <f t="shared" si="25"/>
        <v>35</v>
      </c>
      <c r="B138" s="13">
        <f t="shared" si="26"/>
        <v>1</v>
      </c>
      <c r="C138" s="17">
        <f t="shared" si="33"/>
        <v>0</v>
      </c>
      <c r="D138" s="18">
        <f t="shared" si="34"/>
        <v>0</v>
      </c>
      <c r="E138" s="26">
        <f ca="1" t="shared" si="30"/>
        <v>2.5</v>
      </c>
      <c r="F138" s="27">
        <f ca="1" t="shared" si="27"/>
        <v>0</v>
      </c>
      <c r="G138" s="27">
        <f ca="1" t="shared" si="38"/>
        <v>0</v>
      </c>
      <c r="H138" s="26">
        <f t="shared" si="35"/>
        <v>0</v>
      </c>
      <c r="I138" s="26">
        <f t="shared" si="36"/>
        <v>0</v>
      </c>
      <c r="J138" s="39">
        <f>IF($C138&gt;0,$C138*1000+COUNTIF($C$1:$C137,$C138),0)</f>
        <v>0</v>
      </c>
      <c r="K138" s="39">
        <f t="shared" si="37"/>
        <v>1</v>
      </c>
    </row>
    <row r="139" spans="1:11" ht="12.75">
      <c r="A139" s="13">
        <f t="shared" si="25"/>
        <v>35</v>
      </c>
      <c r="B139" s="13">
        <f t="shared" si="26"/>
        <v>2</v>
      </c>
      <c r="C139" s="17">
        <f t="shared" si="33"/>
        <v>0</v>
      </c>
      <c r="D139" s="18">
        <f t="shared" si="34"/>
        <v>0</v>
      </c>
      <c r="E139" s="26">
        <f ca="1" t="shared" si="30"/>
        <v>2.5</v>
      </c>
      <c r="F139" s="27">
        <f ca="1" t="shared" si="27"/>
        <v>0</v>
      </c>
      <c r="G139" s="27">
        <f ca="1" t="shared" si="38"/>
        <v>0</v>
      </c>
      <c r="H139" s="26">
        <f t="shared" si="35"/>
        <v>0</v>
      </c>
      <c r="I139" s="26">
        <f t="shared" si="36"/>
        <v>0</v>
      </c>
      <c r="J139" s="39">
        <f>IF($C139&gt;0,$C139*1000+COUNTIF($C$1:$C138,$C139),0)</f>
        <v>0</v>
      </c>
      <c r="K139" s="39">
        <f t="shared" si="37"/>
        <v>1</v>
      </c>
    </row>
    <row r="140" spans="1:11" ht="12.75">
      <c r="A140" s="13">
        <f t="shared" si="25"/>
        <v>35</v>
      </c>
      <c r="B140" s="13">
        <f t="shared" si="26"/>
        <v>3</v>
      </c>
      <c r="C140" s="17">
        <f t="shared" si="33"/>
        <v>0</v>
      </c>
      <c r="D140" s="18">
        <f t="shared" si="34"/>
        <v>0</v>
      </c>
      <c r="E140" s="26">
        <f ca="1" t="shared" si="30"/>
        <v>2.5</v>
      </c>
      <c r="F140" s="27">
        <f ca="1" t="shared" si="27"/>
        <v>0</v>
      </c>
      <c r="G140" s="27">
        <f ca="1" t="shared" si="38"/>
        <v>0</v>
      </c>
      <c r="H140" s="26">
        <f t="shared" si="35"/>
        <v>0</v>
      </c>
      <c r="I140" s="26">
        <f t="shared" si="36"/>
        <v>0</v>
      </c>
      <c r="J140" s="39">
        <f>IF($C140&gt;0,$C140*1000+COUNTIF($C$1:$C139,$C140),0)</f>
        <v>0</v>
      </c>
      <c r="K140" s="39">
        <f t="shared" si="37"/>
        <v>1</v>
      </c>
    </row>
    <row r="141" spans="1:11" ht="12.75">
      <c r="A141" s="13">
        <f t="shared" si="25"/>
        <v>35</v>
      </c>
      <c r="B141" s="13">
        <f t="shared" si="26"/>
        <v>4</v>
      </c>
      <c r="C141" s="17">
        <f t="shared" si="33"/>
        <v>0</v>
      </c>
      <c r="D141" s="18">
        <f t="shared" si="34"/>
        <v>0</v>
      </c>
      <c r="E141" s="26">
        <f ca="1" t="shared" si="30"/>
        <v>2.5</v>
      </c>
      <c r="F141" s="27">
        <f ca="1" t="shared" si="27"/>
        <v>0</v>
      </c>
      <c r="G141" s="27">
        <f ca="1" t="shared" si="38"/>
        <v>0</v>
      </c>
      <c r="H141" s="26">
        <f t="shared" si="35"/>
        <v>0</v>
      </c>
      <c r="I141" s="26">
        <f t="shared" si="36"/>
        <v>0</v>
      </c>
      <c r="J141" s="39">
        <f>IF($C141&gt;0,$C141*1000+COUNTIF($C$1:$C140,$C141),0)</f>
        <v>0</v>
      </c>
      <c r="K141" s="39">
        <f t="shared" si="37"/>
        <v>1</v>
      </c>
    </row>
    <row r="142" spans="1:11" ht="12.75">
      <c r="A142" s="13">
        <f t="shared" si="25"/>
        <v>36</v>
      </c>
      <c r="B142" s="13">
        <f t="shared" si="26"/>
        <v>1</v>
      </c>
      <c r="C142" s="17">
        <f t="shared" si="33"/>
        <v>0</v>
      </c>
      <c r="D142" s="18">
        <f t="shared" si="34"/>
        <v>0</v>
      </c>
      <c r="E142" s="26">
        <f ca="1" t="shared" si="30"/>
        <v>2.5</v>
      </c>
      <c r="F142" s="27">
        <f ca="1" t="shared" si="27"/>
        <v>0</v>
      </c>
      <c r="G142" s="27">
        <f ca="1" t="shared" si="38"/>
        <v>0</v>
      </c>
      <c r="H142" s="26">
        <f t="shared" si="35"/>
        <v>0</v>
      </c>
      <c r="I142" s="26">
        <f t="shared" si="36"/>
        <v>0</v>
      </c>
      <c r="J142" s="39">
        <f>IF($C142&gt;0,$C142*1000+COUNTIF($C$1:$C141,$C142),0)</f>
        <v>0</v>
      </c>
      <c r="K142" s="39">
        <f t="shared" si="37"/>
        <v>1</v>
      </c>
    </row>
    <row r="143" spans="1:11" ht="12.75">
      <c r="A143" s="13">
        <f t="shared" si="25"/>
        <v>36</v>
      </c>
      <c r="B143" s="13">
        <f t="shared" si="26"/>
        <v>2</v>
      </c>
      <c r="C143" s="17">
        <f t="shared" si="33"/>
        <v>0</v>
      </c>
      <c r="D143" s="18">
        <f t="shared" si="34"/>
        <v>0</v>
      </c>
      <c r="E143" s="26">
        <f ca="1" t="shared" si="30"/>
        <v>2.5</v>
      </c>
      <c r="F143" s="27">
        <f ca="1" t="shared" si="27"/>
        <v>0</v>
      </c>
      <c r="G143" s="27">
        <f ca="1" t="shared" si="38"/>
        <v>0</v>
      </c>
      <c r="H143" s="26">
        <f t="shared" si="35"/>
        <v>0</v>
      </c>
      <c r="I143" s="26">
        <f t="shared" si="36"/>
        <v>0</v>
      </c>
      <c r="J143" s="39">
        <f>IF($C143&gt;0,$C143*1000+COUNTIF($C$1:$C142,$C143),0)</f>
        <v>0</v>
      </c>
      <c r="K143" s="39">
        <f t="shared" si="37"/>
        <v>1</v>
      </c>
    </row>
    <row r="144" spans="1:11" ht="12.75">
      <c r="A144" s="13">
        <f t="shared" si="25"/>
        <v>36</v>
      </c>
      <c r="B144" s="13">
        <f t="shared" si="26"/>
        <v>3</v>
      </c>
      <c r="C144" s="17">
        <f t="shared" si="33"/>
        <v>0</v>
      </c>
      <c r="D144" s="18">
        <f t="shared" si="34"/>
        <v>0</v>
      </c>
      <c r="E144" s="26">
        <f ca="1" t="shared" si="30"/>
        <v>2.5</v>
      </c>
      <c r="F144" s="27">
        <f ca="1" t="shared" si="27"/>
        <v>0</v>
      </c>
      <c r="G144" s="27">
        <f ca="1" t="shared" si="38"/>
        <v>0</v>
      </c>
      <c r="H144" s="26">
        <f t="shared" si="35"/>
        <v>0</v>
      </c>
      <c r="I144" s="26">
        <f t="shared" si="36"/>
        <v>0</v>
      </c>
      <c r="J144" s="39">
        <f>IF($C144&gt;0,$C144*1000+COUNTIF($C$1:$C143,$C144),0)</f>
        <v>0</v>
      </c>
      <c r="K144" s="39">
        <f t="shared" si="37"/>
        <v>1</v>
      </c>
    </row>
    <row r="145" spans="1:11" ht="12.75">
      <c r="A145" s="13">
        <f t="shared" si="25"/>
        <v>36</v>
      </c>
      <c r="B145" s="13">
        <f t="shared" si="26"/>
        <v>4</v>
      </c>
      <c r="C145" s="17">
        <f t="shared" si="33"/>
        <v>0</v>
      </c>
      <c r="D145" s="18">
        <f t="shared" si="34"/>
        <v>0</v>
      </c>
      <c r="E145" s="26">
        <f ca="1" t="shared" si="30"/>
        <v>2.5</v>
      </c>
      <c r="F145" s="27">
        <f ca="1" t="shared" si="27"/>
        <v>0</v>
      </c>
      <c r="G145" s="27">
        <f ca="1" t="shared" si="38"/>
        <v>0</v>
      </c>
      <c r="H145" s="26">
        <f t="shared" si="35"/>
        <v>0</v>
      </c>
      <c r="I145" s="26">
        <f t="shared" si="36"/>
        <v>0</v>
      </c>
      <c r="J145" s="39">
        <f>IF($C145&gt;0,$C145*1000+COUNTIF($C$1:$C144,$C145),0)</f>
        <v>0</v>
      </c>
      <c r="K145" s="39">
        <f t="shared" si="37"/>
        <v>1</v>
      </c>
    </row>
    <row r="146" spans="1:11" ht="12.75">
      <c r="A146" s="13">
        <f t="shared" si="25"/>
        <v>37</v>
      </c>
      <c r="B146" s="13">
        <f t="shared" si="26"/>
        <v>1</v>
      </c>
      <c r="C146" s="17">
        <f t="shared" si="33"/>
        <v>0</v>
      </c>
      <c r="D146" s="18">
        <f t="shared" si="34"/>
        <v>0</v>
      </c>
      <c r="E146" s="26">
        <f ca="1" t="shared" si="30"/>
        <v>2.5</v>
      </c>
      <c r="F146" s="27">
        <f ca="1" t="shared" si="27"/>
        <v>0</v>
      </c>
      <c r="G146" s="27">
        <f ca="1" t="shared" si="38"/>
        <v>0</v>
      </c>
      <c r="H146" s="26">
        <f t="shared" si="35"/>
        <v>0</v>
      </c>
      <c r="I146" s="26">
        <f t="shared" si="36"/>
        <v>0</v>
      </c>
      <c r="J146" s="39">
        <f>IF($C146&gt;0,$C146*1000+COUNTIF($C$1:$C145,$C146),0)</f>
        <v>0</v>
      </c>
      <c r="K146" s="39">
        <f t="shared" si="37"/>
        <v>1</v>
      </c>
    </row>
    <row r="147" spans="1:11" ht="12.75">
      <c r="A147" s="13">
        <f t="shared" si="25"/>
        <v>37</v>
      </c>
      <c r="B147" s="13">
        <f t="shared" si="26"/>
        <v>2</v>
      </c>
      <c r="C147" s="17">
        <f t="shared" si="33"/>
        <v>0</v>
      </c>
      <c r="D147" s="18">
        <f t="shared" si="34"/>
        <v>0</v>
      </c>
      <c r="E147" s="26">
        <f ca="1" t="shared" si="30"/>
        <v>2.5</v>
      </c>
      <c r="F147" s="27">
        <f ca="1" t="shared" si="27"/>
        <v>0</v>
      </c>
      <c r="G147" s="27">
        <f ca="1" t="shared" si="38"/>
        <v>0</v>
      </c>
      <c r="H147" s="26">
        <f t="shared" si="35"/>
        <v>0</v>
      </c>
      <c r="I147" s="26">
        <f t="shared" si="36"/>
        <v>0</v>
      </c>
      <c r="J147" s="39">
        <f>IF($C147&gt;0,$C147*1000+COUNTIF($C$1:$C146,$C147),0)</f>
        <v>0</v>
      </c>
      <c r="K147" s="39">
        <f t="shared" si="37"/>
        <v>1</v>
      </c>
    </row>
    <row r="148" spans="1:11" ht="12.75">
      <c r="A148" s="13">
        <f t="shared" si="25"/>
        <v>37</v>
      </c>
      <c r="B148" s="13">
        <f t="shared" si="26"/>
        <v>3</v>
      </c>
      <c r="C148" s="17">
        <f t="shared" si="33"/>
        <v>0</v>
      </c>
      <c r="D148" s="18">
        <f t="shared" si="34"/>
        <v>0</v>
      </c>
      <c r="E148" s="26">
        <f ca="1" t="shared" si="30"/>
        <v>2.5</v>
      </c>
      <c r="F148" s="27">
        <f ca="1" t="shared" si="27"/>
        <v>0</v>
      </c>
      <c r="G148" s="27">
        <f ca="1" t="shared" si="38"/>
        <v>0</v>
      </c>
      <c r="H148" s="26">
        <f t="shared" si="35"/>
        <v>0</v>
      </c>
      <c r="I148" s="26">
        <f t="shared" si="36"/>
        <v>0</v>
      </c>
      <c r="J148" s="39">
        <f>IF($C148&gt;0,$C148*1000+COUNTIF($C$1:$C147,$C148),0)</f>
        <v>0</v>
      </c>
      <c r="K148" s="39">
        <f t="shared" si="37"/>
        <v>1</v>
      </c>
    </row>
    <row r="149" spans="1:11" ht="12.75">
      <c r="A149" s="13">
        <f t="shared" si="25"/>
        <v>37</v>
      </c>
      <c r="B149" s="13">
        <f t="shared" si="26"/>
        <v>4</v>
      </c>
      <c r="C149" s="17">
        <f t="shared" si="33"/>
        <v>0</v>
      </c>
      <c r="D149" s="18">
        <f t="shared" si="34"/>
        <v>0</v>
      </c>
      <c r="E149" s="26">
        <f ca="1" t="shared" si="30"/>
        <v>2.5</v>
      </c>
      <c r="F149" s="27">
        <f ca="1" t="shared" si="27"/>
        <v>0</v>
      </c>
      <c r="G149" s="27">
        <f ca="1" t="shared" si="38"/>
        <v>0</v>
      </c>
      <c r="H149" s="26">
        <f t="shared" si="35"/>
        <v>0</v>
      </c>
      <c r="I149" s="26">
        <f t="shared" si="36"/>
        <v>0</v>
      </c>
      <c r="J149" s="39">
        <f>IF($C149&gt;0,$C149*1000+COUNTIF($C$1:$C148,$C149),0)</f>
        <v>0</v>
      </c>
      <c r="K149" s="39">
        <f t="shared" si="37"/>
        <v>1</v>
      </c>
    </row>
    <row r="150" spans="1:11" ht="12.75">
      <c r="A150" s="13">
        <f t="shared" si="25"/>
        <v>38</v>
      </c>
      <c r="B150" s="13">
        <f t="shared" si="26"/>
        <v>1</v>
      </c>
      <c r="C150" s="17">
        <f t="shared" si="33"/>
        <v>0</v>
      </c>
      <c r="D150" s="18">
        <f t="shared" si="34"/>
        <v>0</v>
      </c>
      <c r="E150" s="26">
        <f ca="1" t="shared" si="30"/>
        <v>2.5</v>
      </c>
      <c r="F150" s="27">
        <f ca="1" t="shared" si="27"/>
        <v>0</v>
      </c>
      <c r="G150" s="27">
        <f ca="1" t="shared" si="38"/>
        <v>0</v>
      </c>
      <c r="H150" s="26">
        <f t="shared" si="35"/>
        <v>0</v>
      </c>
      <c r="I150" s="26">
        <f t="shared" si="36"/>
        <v>0</v>
      </c>
      <c r="J150" s="39">
        <f>IF($C150&gt;0,$C150*1000+COUNTIF($C$1:$C149,$C150),0)</f>
        <v>0</v>
      </c>
      <c r="K150" s="39">
        <f t="shared" si="37"/>
        <v>1</v>
      </c>
    </row>
    <row r="151" spans="1:11" ht="12.75">
      <c r="A151" s="13">
        <f aca="true" t="shared" si="39" ref="A151:A161">ROUNDDOWN((ROW()-2)/4+1,0)</f>
        <v>38</v>
      </c>
      <c r="B151" s="13">
        <f aca="true" t="shared" si="40" ref="B151:B161">MOD(ROW()-2,4)+1</f>
        <v>2</v>
      </c>
      <c r="C151" s="17">
        <f t="shared" si="33"/>
        <v>0</v>
      </c>
      <c r="D151" s="18">
        <f t="shared" si="34"/>
        <v>0</v>
      </c>
      <c r="E151" s="26">
        <f ca="1" t="shared" si="30"/>
        <v>2.5</v>
      </c>
      <c r="F151" s="27">
        <f aca="true" ca="1" t="shared" si="41" ref="F151:F161">SUM(OFFSET($H151,1-$B151,0,4,1))-$H151</f>
        <v>0</v>
      </c>
      <c r="G151" s="27">
        <f ca="1" t="shared" si="38"/>
        <v>0</v>
      </c>
      <c r="H151" s="26">
        <f t="shared" si="35"/>
        <v>0</v>
      </c>
      <c r="I151" s="26">
        <f t="shared" si="36"/>
        <v>0</v>
      </c>
      <c r="J151" s="39">
        <f>IF($C151&gt;0,$C151*1000+COUNTIF($C$1:$C150,$C151),0)</f>
        <v>0</v>
      </c>
      <c r="K151" s="39">
        <f t="shared" si="37"/>
        <v>1</v>
      </c>
    </row>
    <row r="152" spans="1:11" ht="12.75">
      <c r="A152" s="13">
        <f t="shared" si="39"/>
        <v>38</v>
      </c>
      <c r="B152" s="13">
        <f t="shared" si="40"/>
        <v>3</v>
      </c>
      <c r="C152" s="17">
        <f t="shared" si="33"/>
        <v>0</v>
      </c>
      <c r="D152" s="18">
        <f t="shared" si="34"/>
        <v>0</v>
      </c>
      <c r="E152" s="26">
        <f ca="1" t="shared" si="30"/>
        <v>2.5</v>
      </c>
      <c r="F152" s="27">
        <f ca="1" t="shared" si="41"/>
        <v>0</v>
      </c>
      <c r="G152" s="27">
        <f ca="1" t="shared" si="38"/>
        <v>0</v>
      </c>
      <c r="H152" s="26">
        <f t="shared" si="35"/>
        <v>0</v>
      </c>
      <c r="I152" s="26">
        <f t="shared" si="36"/>
        <v>0</v>
      </c>
      <c r="J152" s="39">
        <f>IF($C152&gt;0,$C152*1000+COUNTIF($C$1:$C151,$C152),0)</f>
        <v>0</v>
      </c>
      <c r="K152" s="39">
        <f t="shared" si="37"/>
        <v>1</v>
      </c>
    </row>
    <row r="153" spans="1:11" ht="12.75">
      <c r="A153" s="13">
        <f t="shared" si="39"/>
        <v>38</v>
      </c>
      <c r="B153" s="13">
        <f t="shared" si="40"/>
        <v>4</v>
      </c>
      <c r="C153" s="17">
        <f t="shared" si="33"/>
        <v>0</v>
      </c>
      <c r="D153" s="18">
        <f t="shared" si="34"/>
        <v>0</v>
      </c>
      <c r="E153" s="26">
        <f ca="1" t="shared" si="30"/>
        <v>2.5</v>
      </c>
      <c r="F153" s="27">
        <f ca="1" t="shared" si="41"/>
        <v>0</v>
      </c>
      <c r="G153" s="27">
        <f ca="1" t="shared" si="38"/>
        <v>0</v>
      </c>
      <c r="H153" s="26">
        <f t="shared" si="35"/>
        <v>0</v>
      </c>
      <c r="I153" s="26">
        <f t="shared" si="36"/>
        <v>0</v>
      </c>
      <c r="J153" s="39">
        <f>IF($C153&gt;0,$C153*1000+COUNTIF($C$1:$C152,$C153),0)</f>
        <v>0</v>
      </c>
      <c r="K153" s="39">
        <f t="shared" si="37"/>
        <v>1</v>
      </c>
    </row>
    <row r="154" spans="1:11" ht="12.75">
      <c r="A154" s="13">
        <f t="shared" si="39"/>
        <v>39</v>
      </c>
      <c r="B154" s="13">
        <f t="shared" si="40"/>
        <v>1</v>
      </c>
      <c r="C154" s="17">
        <f t="shared" si="33"/>
        <v>0</v>
      </c>
      <c r="D154" s="18">
        <f t="shared" si="34"/>
        <v>0</v>
      </c>
      <c r="E154" s="26">
        <f ca="1" t="shared" si="30"/>
        <v>2.5</v>
      </c>
      <c r="F154" s="27">
        <f ca="1" t="shared" si="41"/>
        <v>0</v>
      </c>
      <c r="G154" s="27">
        <f ca="1" t="shared" si="38"/>
        <v>0</v>
      </c>
      <c r="H154" s="26">
        <f t="shared" si="35"/>
        <v>0</v>
      </c>
      <c r="I154" s="26">
        <f t="shared" si="36"/>
        <v>0</v>
      </c>
      <c r="J154" s="39">
        <f>IF($C154&gt;0,$C154*1000+COUNTIF($C$1:$C153,$C154),0)</f>
        <v>0</v>
      </c>
      <c r="K154" s="39">
        <f t="shared" si="37"/>
        <v>1</v>
      </c>
    </row>
    <row r="155" spans="1:11" ht="12.75">
      <c r="A155" s="13">
        <f t="shared" si="39"/>
        <v>39</v>
      </c>
      <c r="B155" s="13">
        <f t="shared" si="40"/>
        <v>2</v>
      </c>
      <c r="C155" s="17">
        <f t="shared" si="33"/>
        <v>0</v>
      </c>
      <c r="D155" s="18">
        <f t="shared" si="34"/>
        <v>0</v>
      </c>
      <c r="E155" s="26">
        <f ca="1" t="shared" si="30"/>
        <v>2.5</v>
      </c>
      <c r="F155" s="27">
        <f ca="1" t="shared" si="41"/>
        <v>0</v>
      </c>
      <c r="G155" s="27">
        <f ca="1" t="shared" si="38"/>
        <v>0</v>
      </c>
      <c r="H155" s="26">
        <f t="shared" si="35"/>
        <v>0</v>
      </c>
      <c r="I155" s="26">
        <f t="shared" si="36"/>
        <v>0</v>
      </c>
      <c r="J155" s="39">
        <f>IF($C155&gt;0,$C155*1000+COUNTIF($C$1:$C154,$C155),0)</f>
        <v>0</v>
      </c>
      <c r="K155" s="39">
        <f t="shared" si="37"/>
        <v>1</v>
      </c>
    </row>
    <row r="156" spans="1:11" ht="12.75">
      <c r="A156" s="13">
        <f t="shared" si="39"/>
        <v>39</v>
      </c>
      <c r="B156" s="13">
        <f t="shared" si="40"/>
        <v>3</v>
      </c>
      <c r="C156" s="17">
        <f t="shared" si="33"/>
        <v>0</v>
      </c>
      <c r="D156" s="18">
        <f t="shared" si="34"/>
        <v>0</v>
      </c>
      <c r="E156" s="26">
        <f ca="1" t="shared" si="30"/>
        <v>2.5</v>
      </c>
      <c r="F156" s="27">
        <f ca="1" t="shared" si="41"/>
        <v>0</v>
      </c>
      <c r="G156" s="27">
        <f ca="1" t="shared" si="38"/>
        <v>0</v>
      </c>
      <c r="H156" s="26">
        <f t="shared" si="35"/>
        <v>0</v>
      </c>
      <c r="I156" s="26">
        <f t="shared" si="36"/>
        <v>0</v>
      </c>
      <c r="J156" s="39">
        <f>IF($C156&gt;0,$C156*1000+COUNTIF($C$1:$C155,$C156),0)</f>
        <v>0</v>
      </c>
      <c r="K156" s="39">
        <f t="shared" si="37"/>
        <v>1</v>
      </c>
    </row>
    <row r="157" spans="1:11" ht="12.75">
      <c r="A157" s="13">
        <f t="shared" si="39"/>
        <v>39</v>
      </c>
      <c r="B157" s="13">
        <f t="shared" si="40"/>
        <v>4</v>
      </c>
      <c r="C157" s="17">
        <f t="shared" si="33"/>
        <v>0</v>
      </c>
      <c r="D157" s="18">
        <f t="shared" si="34"/>
        <v>0</v>
      </c>
      <c r="E157" s="26">
        <f ca="1" t="shared" si="30"/>
        <v>2.5</v>
      </c>
      <c r="F157" s="27">
        <f ca="1" t="shared" si="41"/>
        <v>0</v>
      </c>
      <c r="G157" s="27">
        <f ca="1" t="shared" si="38"/>
        <v>0</v>
      </c>
      <c r="H157" s="26">
        <f t="shared" si="35"/>
        <v>0</v>
      </c>
      <c r="I157" s="26">
        <f t="shared" si="36"/>
        <v>0</v>
      </c>
      <c r="J157" s="39">
        <f>IF($C157&gt;0,$C157*1000+COUNTIF($C$1:$C156,$C157),0)</f>
        <v>0</v>
      </c>
      <c r="K157" s="39">
        <f t="shared" si="37"/>
        <v>1</v>
      </c>
    </row>
    <row r="158" spans="1:11" ht="12.75">
      <c r="A158" s="13">
        <f t="shared" si="39"/>
        <v>40</v>
      </c>
      <c r="B158" s="13">
        <f t="shared" si="40"/>
        <v>1</v>
      </c>
      <c r="C158" s="17">
        <f t="shared" si="33"/>
        <v>0</v>
      </c>
      <c r="D158" s="18">
        <f t="shared" si="34"/>
        <v>0</v>
      </c>
      <c r="E158" s="26">
        <f ca="1" t="shared" si="30"/>
        <v>2.5</v>
      </c>
      <c r="F158" s="27">
        <f ca="1" t="shared" si="41"/>
        <v>0</v>
      </c>
      <c r="G158" s="27">
        <f ca="1" t="shared" si="38"/>
        <v>0</v>
      </c>
      <c r="H158" s="26">
        <f t="shared" si="35"/>
        <v>0</v>
      </c>
      <c r="I158" s="26">
        <f t="shared" si="36"/>
        <v>0</v>
      </c>
      <c r="J158" s="39">
        <f>IF($C158&gt;0,$C158*1000+COUNTIF($C$1:$C157,$C158),0)</f>
        <v>0</v>
      </c>
      <c r="K158" s="39">
        <f t="shared" si="37"/>
        <v>1</v>
      </c>
    </row>
    <row r="159" spans="1:11" ht="12.75">
      <c r="A159" s="13">
        <f t="shared" si="39"/>
        <v>40</v>
      </c>
      <c r="B159" s="13">
        <f t="shared" si="40"/>
        <v>2</v>
      </c>
      <c r="C159" s="17">
        <f t="shared" si="33"/>
        <v>0</v>
      </c>
      <c r="D159" s="18">
        <f t="shared" si="34"/>
        <v>0</v>
      </c>
      <c r="E159" s="26">
        <f ca="1" t="shared" si="30"/>
        <v>2.5</v>
      </c>
      <c r="F159" s="27">
        <f ca="1" t="shared" si="41"/>
        <v>0</v>
      </c>
      <c r="G159" s="27">
        <f ca="1" t="shared" si="38"/>
        <v>0</v>
      </c>
      <c r="H159" s="26">
        <f t="shared" si="35"/>
        <v>0</v>
      </c>
      <c r="I159" s="26">
        <f t="shared" si="36"/>
        <v>0</v>
      </c>
      <c r="J159" s="39">
        <f>IF($C159&gt;0,$C159*1000+COUNTIF($C$1:$C158,$C159),0)</f>
        <v>0</v>
      </c>
      <c r="K159" s="39">
        <f t="shared" si="37"/>
        <v>1</v>
      </c>
    </row>
    <row r="160" spans="1:11" ht="12.75">
      <c r="A160" s="13">
        <f t="shared" si="39"/>
        <v>40</v>
      </c>
      <c r="B160" s="13">
        <f t="shared" si="40"/>
        <v>3</v>
      </c>
      <c r="C160" s="17">
        <f t="shared" si="33"/>
        <v>0</v>
      </c>
      <c r="D160" s="18">
        <f t="shared" si="34"/>
        <v>0</v>
      </c>
      <c r="E160" s="26">
        <f ca="1" t="shared" si="30"/>
        <v>2.5</v>
      </c>
      <c r="F160" s="27">
        <f ca="1" t="shared" si="41"/>
        <v>0</v>
      </c>
      <c r="G160" s="27">
        <f ca="1" t="shared" si="38"/>
        <v>0</v>
      </c>
      <c r="H160" s="26">
        <f t="shared" si="35"/>
        <v>0</v>
      </c>
      <c r="I160" s="26">
        <f t="shared" si="36"/>
        <v>0</v>
      </c>
      <c r="J160" s="39">
        <f>IF($C160&gt;0,$C160*1000+COUNTIF($C$1:$C159,$C160),0)</f>
        <v>0</v>
      </c>
      <c r="K160" s="39">
        <f t="shared" si="37"/>
        <v>1</v>
      </c>
    </row>
    <row r="161" spans="1:11" ht="12.75">
      <c r="A161" s="13">
        <f t="shared" si="39"/>
        <v>40</v>
      </c>
      <c r="B161" s="13">
        <f t="shared" si="40"/>
        <v>4</v>
      </c>
      <c r="C161" s="17">
        <f t="shared" si="33"/>
        <v>0</v>
      </c>
      <c r="D161" s="18">
        <f t="shared" si="34"/>
        <v>0</v>
      </c>
      <c r="E161" s="26">
        <f ca="1" t="shared" si="30"/>
        <v>2.5</v>
      </c>
      <c r="F161" s="27">
        <f ca="1" t="shared" si="41"/>
        <v>0</v>
      </c>
      <c r="G161" s="27">
        <f ca="1" t="shared" si="38"/>
        <v>0</v>
      </c>
      <c r="H161" s="26">
        <f t="shared" si="35"/>
        <v>0</v>
      </c>
      <c r="I161" s="26">
        <f t="shared" si="36"/>
        <v>0</v>
      </c>
      <c r="J161" s="39">
        <f>IF($C161&gt;0,$C161*1000+COUNTIF($C$1:$C160,$C161),0)</f>
        <v>0</v>
      </c>
      <c r="K161" s="39">
        <f t="shared" si="37"/>
        <v>1</v>
      </c>
    </row>
  </sheetData>
  <sheetProtection sheet="1"/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1"/>
  <ignoredErrors>
    <ignoredError sqref="F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Eugene</cp:lastModifiedBy>
  <cp:lastPrinted>2009-10-18T09:20:36Z</cp:lastPrinted>
  <dcterms:created xsi:type="dcterms:W3CDTF">2009-10-14T09:41:05Z</dcterms:created>
  <dcterms:modified xsi:type="dcterms:W3CDTF">2012-02-05T22:06:12Z</dcterms:modified>
  <cp:category/>
  <cp:version/>
  <cp:contentType/>
  <cp:contentStatus/>
</cp:coreProperties>
</file>